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9856\AppData\Local\rubicon\Acta Nova Client\Data\519605010\"/>
    </mc:Choice>
  </mc:AlternateContent>
  <xr:revisionPtr revIDLastSave="0" documentId="13_ncr:1_{D6F43D84-0D80-4008-A1A5-443AFD046D12}" xr6:coauthVersionLast="47" xr6:coauthVersionMax="47" xr10:uidLastSave="{00000000-0000-0000-0000-000000000000}"/>
  <workbookProtection workbookAlgorithmName="SHA-512" workbookHashValue="5UqldJqqEmGbcypqTVnAL9PeJbj2W3ecW7tbuV9mvYSW+wOWvvjYMvILjREjgfnsN+uuAB1xRrLcDNzo9NNhEg==" workbookSaltValue="y+iExge0o027K5bW5rCs9g==" workbookSpinCount="100000" lockStructure="1"/>
  <bookViews>
    <workbookView xWindow="-120" yWindow="-120" windowWidth="29040" windowHeight="15720" xr2:uid="{00000000-000D-0000-FFFF-FFFF00000000}"/>
  </bookViews>
  <sheets>
    <sheet name="Liste" sheetId="1" r:id="rId1"/>
    <sheet name="Y" sheetId="4" state="hidden" r:id="rId2"/>
    <sheet name="SIA" sheetId="5" state="hidden" r:id="rId3"/>
    <sheet name="Z" sheetId="3" state="hidden" r:id="rId4"/>
  </sheets>
  <definedNames>
    <definedName name="Kat">SIA!$K$2:$R$12</definedName>
    <definedName name="Regulation">Y!$B$49:$I$51</definedName>
    <definedName name="T">Y!$B$45:$E$47</definedName>
    <definedName name="Trad">Y!$B$1:$D$100</definedName>
    <definedName name="V">Y!$B$60:$E$64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H13" i="1" l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5" i="1"/>
  <c r="BH36" i="1"/>
  <c r="BH37" i="1"/>
  <c r="BH38" i="1"/>
  <c r="BH39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2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70" i="1"/>
  <c r="BG71" i="1"/>
  <c r="BG72" i="1"/>
  <c r="BG73" i="1"/>
  <c r="BG74" i="1"/>
  <c r="BG75" i="1"/>
  <c r="BG76" i="1"/>
  <c r="BG77" i="1"/>
  <c r="BG78" i="1"/>
  <c r="BG79" i="1"/>
  <c r="BG80" i="1"/>
  <c r="BG81" i="1"/>
  <c r="BG82" i="1"/>
  <c r="BG83" i="1"/>
  <c r="BG84" i="1"/>
  <c r="BG85" i="1"/>
  <c r="BG86" i="1"/>
  <c r="BG87" i="1"/>
  <c r="BG88" i="1"/>
  <c r="BG89" i="1"/>
  <c r="BG90" i="1"/>
  <c r="BG91" i="1"/>
  <c r="BG92" i="1"/>
  <c r="BG93" i="1"/>
  <c r="BG94" i="1"/>
  <c r="BG95" i="1"/>
  <c r="BG96" i="1"/>
  <c r="BG97" i="1"/>
  <c r="BG98" i="1"/>
  <c r="BG99" i="1"/>
  <c r="BG100" i="1"/>
  <c r="BG101" i="1"/>
  <c r="BG102" i="1"/>
  <c r="BG103" i="1"/>
  <c r="BG104" i="1"/>
  <c r="BG105" i="1"/>
  <c r="BG106" i="1"/>
  <c r="BG107" i="1"/>
  <c r="BG108" i="1"/>
  <c r="BG109" i="1"/>
  <c r="BG110" i="1"/>
  <c r="BG111" i="1"/>
  <c r="BG12" i="1"/>
  <c r="BG13" i="1"/>
  <c r="CR14" i="1" l="1"/>
  <c r="CR16" i="1"/>
  <c r="CR21" i="1"/>
  <c r="CR24" i="1"/>
  <c r="CR25" i="1"/>
  <c r="CR29" i="1"/>
  <c r="CR30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12" i="1"/>
  <c r="CQ47" i="1"/>
  <c r="CQ48" i="1"/>
  <c r="CQ46" i="1"/>
  <c r="CQ42" i="1"/>
  <c r="CQ43" i="1"/>
  <c r="CQ44" i="1"/>
  <c r="CQ45" i="1"/>
  <c r="CQ32" i="1"/>
  <c r="CQ33" i="1"/>
  <c r="CQ34" i="1"/>
  <c r="CQ35" i="1"/>
  <c r="CQ36" i="1"/>
  <c r="CQ37" i="1"/>
  <c r="CQ38" i="1"/>
  <c r="CQ39" i="1"/>
  <c r="CQ40" i="1"/>
  <c r="CQ41" i="1"/>
  <c r="CP12" i="1"/>
  <c r="CR12" i="1" s="1"/>
  <c r="CP13" i="1"/>
  <c r="CR13" i="1" s="1"/>
  <c r="CP14" i="1"/>
  <c r="CP15" i="1"/>
  <c r="CR15" i="1" s="1"/>
  <c r="CP16" i="1"/>
  <c r="CP17" i="1"/>
  <c r="CR17" i="1" s="1"/>
  <c r="CP18" i="1"/>
  <c r="CR18" i="1" s="1"/>
  <c r="CP19" i="1"/>
  <c r="CR19" i="1" s="1"/>
  <c r="CP20" i="1"/>
  <c r="CR20" i="1" s="1"/>
  <c r="CP21" i="1"/>
  <c r="CP22" i="1"/>
  <c r="CR22" i="1" s="1"/>
  <c r="CP23" i="1"/>
  <c r="CR23" i="1" s="1"/>
  <c r="CP24" i="1"/>
  <c r="CP25" i="1"/>
  <c r="CP26" i="1"/>
  <c r="CR26" i="1" s="1"/>
  <c r="CP27" i="1"/>
  <c r="CR27" i="1" s="1"/>
  <c r="CP28" i="1"/>
  <c r="CR28" i="1" s="1"/>
  <c r="CP29" i="1"/>
  <c r="CP30" i="1"/>
  <c r="CP31" i="1"/>
  <c r="CR31" i="1" s="1"/>
  <c r="AW12" i="1" a="1"/>
  <c r="AW12" i="1" s="1"/>
  <c r="AO12" i="1" a="1"/>
  <c r="AO12" i="1" s="1"/>
  <c r="AR13" i="1" a="1"/>
  <c r="AR13" i="1" s="1"/>
  <c r="AS13" i="1" a="1"/>
  <c r="AS13" i="1" s="1"/>
  <c r="AT13" i="1" a="1"/>
  <c r="AT13" i="1" s="1"/>
  <c r="AU13" i="1" a="1"/>
  <c r="AU13" i="1" s="1"/>
  <c r="AV13" i="1" a="1"/>
  <c r="AV13" i="1" s="1"/>
  <c r="AR14" i="1" a="1"/>
  <c r="AR14" i="1" s="1"/>
  <c r="AS14" i="1" a="1"/>
  <c r="AS14" i="1" s="1"/>
  <c r="AT14" i="1" a="1"/>
  <c r="AT14" i="1" s="1"/>
  <c r="AU14" i="1" a="1"/>
  <c r="AU14" i="1" s="1"/>
  <c r="AV14" i="1" a="1"/>
  <c r="AV14" i="1" s="1"/>
  <c r="AR15" i="1" a="1"/>
  <c r="AR15" i="1" s="1"/>
  <c r="AS15" i="1" a="1"/>
  <c r="AS15" i="1" s="1"/>
  <c r="AT15" i="1" a="1"/>
  <c r="AT15" i="1" s="1"/>
  <c r="AU15" i="1" a="1"/>
  <c r="AU15" i="1" s="1"/>
  <c r="AV15" i="1" a="1"/>
  <c r="AV15" i="1" s="1"/>
  <c r="AR16" i="1" a="1"/>
  <c r="AR16" i="1" s="1"/>
  <c r="AS16" i="1" a="1"/>
  <c r="AS16" i="1" s="1"/>
  <c r="AT16" i="1" a="1"/>
  <c r="AT16" i="1" s="1"/>
  <c r="AU16" i="1" a="1"/>
  <c r="AU16" i="1" s="1"/>
  <c r="AV16" i="1" a="1"/>
  <c r="AV16" i="1" s="1"/>
  <c r="AR17" i="1" a="1"/>
  <c r="AR17" i="1" s="1"/>
  <c r="AS17" i="1" a="1"/>
  <c r="AS17" i="1" s="1"/>
  <c r="AT17" i="1" a="1"/>
  <c r="AT17" i="1" s="1"/>
  <c r="AU17" i="1" a="1"/>
  <c r="AU17" i="1" s="1"/>
  <c r="AV17" i="1" a="1"/>
  <c r="AV17" i="1" s="1"/>
  <c r="AR18" i="1" a="1"/>
  <c r="AR18" i="1" s="1"/>
  <c r="AS18" i="1" a="1"/>
  <c r="AS18" i="1" s="1"/>
  <c r="AT18" i="1" a="1"/>
  <c r="AT18" i="1" s="1"/>
  <c r="AU18" i="1" a="1"/>
  <c r="AU18" i="1" s="1"/>
  <c r="AV18" i="1" a="1"/>
  <c r="AV18" i="1" s="1"/>
  <c r="AR19" i="1" a="1"/>
  <c r="AR19" i="1" s="1"/>
  <c r="AS19" i="1" a="1"/>
  <c r="AS19" i="1" s="1"/>
  <c r="AT19" i="1" a="1"/>
  <c r="AT19" i="1" s="1"/>
  <c r="AU19" i="1" a="1"/>
  <c r="AU19" i="1" s="1"/>
  <c r="AV19" i="1" a="1"/>
  <c r="AV19" i="1" s="1"/>
  <c r="AR20" i="1" a="1"/>
  <c r="AR20" i="1" s="1"/>
  <c r="AS20" i="1" a="1"/>
  <c r="AS20" i="1" s="1"/>
  <c r="AT20" i="1" a="1"/>
  <c r="AT20" i="1" s="1"/>
  <c r="AU20" i="1" a="1"/>
  <c r="AU20" i="1" s="1"/>
  <c r="AV20" i="1" a="1"/>
  <c r="AV20" i="1" s="1"/>
  <c r="AR21" i="1" a="1"/>
  <c r="AR21" i="1" s="1"/>
  <c r="AS21" i="1" a="1"/>
  <c r="AS21" i="1" s="1"/>
  <c r="AT21" i="1" a="1"/>
  <c r="AT21" i="1" s="1"/>
  <c r="AU21" i="1" a="1"/>
  <c r="AU21" i="1" s="1"/>
  <c r="AV21" i="1" a="1"/>
  <c r="AV21" i="1" s="1"/>
  <c r="AR22" i="1" a="1"/>
  <c r="AR22" i="1" s="1"/>
  <c r="AS22" i="1" a="1"/>
  <c r="AS22" i="1" s="1"/>
  <c r="AT22" i="1" a="1"/>
  <c r="AT22" i="1" s="1"/>
  <c r="AU22" i="1" a="1"/>
  <c r="AU22" i="1" s="1"/>
  <c r="AV22" i="1" a="1"/>
  <c r="AV22" i="1" s="1"/>
  <c r="AR23" i="1" a="1"/>
  <c r="AR23" i="1" s="1"/>
  <c r="AS23" i="1" a="1"/>
  <c r="AS23" i="1" s="1"/>
  <c r="AT23" i="1" a="1"/>
  <c r="AT23" i="1" s="1"/>
  <c r="AU23" i="1" a="1"/>
  <c r="AU23" i="1" s="1"/>
  <c r="AV23" i="1" a="1"/>
  <c r="AV23" i="1" s="1"/>
  <c r="AR24" i="1" a="1"/>
  <c r="AR24" i="1" s="1"/>
  <c r="AS24" i="1" a="1"/>
  <c r="AS24" i="1" s="1"/>
  <c r="AT24" i="1" a="1"/>
  <c r="AT24" i="1" s="1"/>
  <c r="AU24" i="1" a="1"/>
  <c r="AU24" i="1" s="1"/>
  <c r="AV24" i="1" a="1"/>
  <c r="AV24" i="1" s="1"/>
  <c r="AR25" i="1" a="1"/>
  <c r="AR25" i="1" s="1"/>
  <c r="AS25" i="1" a="1"/>
  <c r="AS25" i="1" s="1"/>
  <c r="AT25" i="1" a="1"/>
  <c r="AT25" i="1" s="1"/>
  <c r="AU25" i="1" a="1"/>
  <c r="AU25" i="1" s="1"/>
  <c r="AV25" i="1" a="1"/>
  <c r="AV25" i="1" s="1"/>
  <c r="AR26" i="1" a="1"/>
  <c r="AR26" i="1" s="1"/>
  <c r="AS26" i="1" a="1"/>
  <c r="AS26" i="1" s="1"/>
  <c r="AT26" i="1" a="1"/>
  <c r="AT26" i="1" s="1"/>
  <c r="AU26" i="1" a="1"/>
  <c r="AU26" i="1" s="1"/>
  <c r="AV26" i="1" a="1"/>
  <c r="AV26" i="1" s="1"/>
  <c r="AR27" i="1" a="1"/>
  <c r="AR27" i="1" s="1"/>
  <c r="AS27" i="1" a="1"/>
  <c r="AS27" i="1" s="1"/>
  <c r="AT27" i="1" a="1"/>
  <c r="AT27" i="1" s="1"/>
  <c r="AU27" i="1" a="1"/>
  <c r="AU27" i="1" s="1"/>
  <c r="AV27" i="1" a="1"/>
  <c r="AV27" i="1" s="1"/>
  <c r="AR28" i="1" a="1"/>
  <c r="AR28" i="1" s="1"/>
  <c r="AS28" i="1" a="1"/>
  <c r="AS28" i="1" s="1"/>
  <c r="AT28" i="1" a="1"/>
  <c r="AT28" i="1" s="1"/>
  <c r="AU28" i="1" a="1"/>
  <c r="AU28" i="1" s="1"/>
  <c r="AV28" i="1" a="1"/>
  <c r="AV28" i="1" s="1"/>
  <c r="AR29" i="1" a="1"/>
  <c r="AR29" i="1" s="1"/>
  <c r="AS29" i="1" a="1"/>
  <c r="AS29" i="1" s="1"/>
  <c r="AT29" i="1" a="1"/>
  <c r="AT29" i="1" s="1"/>
  <c r="AU29" i="1" a="1"/>
  <c r="AU29" i="1" s="1"/>
  <c r="AV29" i="1" a="1"/>
  <c r="AV29" i="1" s="1"/>
  <c r="AR30" i="1" a="1"/>
  <c r="AR30" i="1" s="1"/>
  <c r="AS30" i="1" a="1"/>
  <c r="AS30" i="1" s="1"/>
  <c r="AT30" i="1" a="1"/>
  <c r="AT30" i="1" s="1"/>
  <c r="AU30" i="1" a="1"/>
  <c r="AU30" i="1" s="1"/>
  <c r="AV30" i="1" a="1"/>
  <c r="AV30" i="1" s="1"/>
  <c r="AR31" i="1" a="1"/>
  <c r="AR31" i="1" s="1"/>
  <c r="AS31" i="1" a="1"/>
  <c r="AS31" i="1" s="1"/>
  <c r="AT31" i="1" a="1"/>
  <c r="AT31" i="1" s="1"/>
  <c r="AU31" i="1" a="1"/>
  <c r="AU31" i="1" s="1"/>
  <c r="AV31" i="1" a="1"/>
  <c r="AV31" i="1" s="1"/>
  <c r="AR32" i="1" a="1"/>
  <c r="AR32" i="1" s="1"/>
  <c r="AS32" i="1" a="1"/>
  <c r="AS32" i="1" s="1"/>
  <c r="AT32" i="1" a="1"/>
  <c r="AT32" i="1" s="1"/>
  <c r="AU32" i="1" a="1"/>
  <c r="AU32" i="1" s="1"/>
  <c r="AV32" i="1" a="1"/>
  <c r="AV32" i="1" s="1"/>
  <c r="AR33" i="1" a="1"/>
  <c r="AR33" i="1" s="1"/>
  <c r="AS33" i="1" a="1"/>
  <c r="AS33" i="1" s="1"/>
  <c r="AT33" i="1" a="1"/>
  <c r="AT33" i="1" s="1"/>
  <c r="AU33" i="1" a="1"/>
  <c r="AU33" i="1" s="1"/>
  <c r="AV33" i="1" a="1"/>
  <c r="AV33" i="1" s="1"/>
  <c r="AR34" i="1" a="1"/>
  <c r="AR34" i="1" s="1"/>
  <c r="AS34" i="1" a="1"/>
  <c r="AS34" i="1" s="1"/>
  <c r="AT34" i="1" a="1"/>
  <c r="AT34" i="1" s="1"/>
  <c r="AU34" i="1" a="1"/>
  <c r="AU34" i="1" s="1"/>
  <c r="AV34" i="1" a="1"/>
  <c r="AV34" i="1" s="1"/>
  <c r="AR35" i="1" a="1"/>
  <c r="AR35" i="1" s="1"/>
  <c r="AS35" i="1" a="1"/>
  <c r="AS35" i="1" s="1"/>
  <c r="AT35" i="1" a="1"/>
  <c r="AT35" i="1" s="1"/>
  <c r="AU35" i="1" a="1"/>
  <c r="AU35" i="1" s="1"/>
  <c r="AV35" i="1" a="1"/>
  <c r="AV35" i="1" s="1"/>
  <c r="AR36" i="1" a="1"/>
  <c r="AR36" i="1" s="1"/>
  <c r="AS36" i="1" a="1"/>
  <c r="AS36" i="1" s="1"/>
  <c r="AT36" i="1" a="1"/>
  <c r="AT36" i="1" s="1"/>
  <c r="AU36" i="1" a="1"/>
  <c r="AU36" i="1" s="1"/>
  <c r="AV36" i="1" a="1"/>
  <c r="AV36" i="1" s="1"/>
  <c r="AR37" i="1" a="1"/>
  <c r="AR37" i="1" s="1"/>
  <c r="AS37" i="1" a="1"/>
  <c r="AS37" i="1" s="1"/>
  <c r="AT37" i="1" a="1"/>
  <c r="AT37" i="1" s="1"/>
  <c r="AU37" i="1" a="1"/>
  <c r="AU37" i="1" s="1"/>
  <c r="AV37" i="1" a="1"/>
  <c r="AV37" i="1" s="1"/>
  <c r="AR38" i="1" a="1"/>
  <c r="AR38" i="1" s="1"/>
  <c r="AS38" i="1" a="1"/>
  <c r="AS38" i="1" s="1"/>
  <c r="AT38" i="1" a="1"/>
  <c r="AT38" i="1" s="1"/>
  <c r="AU38" i="1" a="1"/>
  <c r="AU38" i="1" s="1"/>
  <c r="AV38" i="1" a="1"/>
  <c r="AV38" i="1" s="1"/>
  <c r="AR39" i="1" a="1"/>
  <c r="AR39" i="1" s="1"/>
  <c r="AS39" i="1" a="1"/>
  <c r="AS39" i="1" s="1"/>
  <c r="AT39" i="1" a="1"/>
  <c r="AT39" i="1" s="1"/>
  <c r="AU39" i="1" a="1"/>
  <c r="AU39" i="1" s="1"/>
  <c r="AV39" i="1" a="1"/>
  <c r="AV39" i="1" s="1"/>
  <c r="AR40" i="1" a="1"/>
  <c r="AR40" i="1" s="1"/>
  <c r="AS40" i="1" a="1"/>
  <c r="AS40" i="1" s="1"/>
  <c r="AT40" i="1" a="1"/>
  <c r="AT40" i="1" s="1"/>
  <c r="AU40" i="1" a="1"/>
  <c r="AU40" i="1" s="1"/>
  <c r="AV40" i="1" a="1"/>
  <c r="AV40" i="1" s="1"/>
  <c r="AR41" i="1" a="1"/>
  <c r="AR41" i="1" s="1"/>
  <c r="AS41" i="1" a="1"/>
  <c r="AS41" i="1" s="1"/>
  <c r="AT41" i="1" a="1"/>
  <c r="AT41" i="1" s="1"/>
  <c r="AU41" i="1" a="1"/>
  <c r="AU41" i="1" s="1"/>
  <c r="AV41" i="1" a="1"/>
  <c r="AV41" i="1" s="1"/>
  <c r="AR42" i="1" a="1"/>
  <c r="AR42" i="1" s="1"/>
  <c r="AS42" i="1" a="1"/>
  <c r="AS42" i="1" s="1"/>
  <c r="AT42" i="1" a="1"/>
  <c r="AT42" i="1" s="1"/>
  <c r="AU42" i="1" a="1"/>
  <c r="AU42" i="1" s="1"/>
  <c r="AV42" i="1" a="1"/>
  <c r="AV42" i="1" s="1"/>
  <c r="AR43" i="1" a="1"/>
  <c r="AR43" i="1" s="1"/>
  <c r="AS43" i="1" a="1"/>
  <c r="AS43" i="1" s="1"/>
  <c r="AT43" i="1" a="1"/>
  <c r="AT43" i="1" s="1"/>
  <c r="AU43" i="1" a="1"/>
  <c r="AU43" i="1" s="1"/>
  <c r="AV43" i="1" a="1"/>
  <c r="AV43" i="1" s="1"/>
  <c r="AR44" i="1" a="1"/>
  <c r="AR44" i="1" s="1"/>
  <c r="AS44" i="1" a="1"/>
  <c r="AS44" i="1" s="1"/>
  <c r="AT44" i="1" a="1"/>
  <c r="AT44" i="1" s="1"/>
  <c r="AU44" i="1" a="1"/>
  <c r="AU44" i="1" s="1"/>
  <c r="AV44" i="1" a="1"/>
  <c r="AV44" i="1" s="1"/>
  <c r="AR45" i="1" a="1"/>
  <c r="AR45" i="1" s="1"/>
  <c r="AS45" i="1" a="1"/>
  <c r="AS45" i="1" s="1"/>
  <c r="AT45" i="1" a="1"/>
  <c r="AT45" i="1" s="1"/>
  <c r="AU45" i="1" a="1"/>
  <c r="AU45" i="1" s="1"/>
  <c r="AV45" i="1" a="1"/>
  <c r="AV45" i="1" s="1"/>
  <c r="AR46" i="1" a="1"/>
  <c r="AR46" i="1" s="1"/>
  <c r="AS46" i="1" a="1"/>
  <c r="AS46" i="1" s="1"/>
  <c r="AT46" i="1" a="1"/>
  <c r="AT46" i="1" s="1"/>
  <c r="AU46" i="1" a="1"/>
  <c r="AU46" i="1" s="1"/>
  <c r="AV46" i="1" a="1"/>
  <c r="AV46" i="1" s="1"/>
  <c r="AR47" i="1" a="1"/>
  <c r="AR47" i="1" s="1"/>
  <c r="AS47" i="1" a="1"/>
  <c r="AS47" i="1" s="1"/>
  <c r="AT47" i="1" a="1"/>
  <c r="AT47" i="1" s="1"/>
  <c r="AU47" i="1" a="1"/>
  <c r="AU47" i="1" s="1"/>
  <c r="AV47" i="1" a="1"/>
  <c r="AV47" i="1" s="1"/>
  <c r="AR48" i="1" a="1"/>
  <c r="AR48" i="1" s="1"/>
  <c r="AS48" i="1" a="1"/>
  <c r="AS48" i="1" s="1"/>
  <c r="AT48" i="1" a="1"/>
  <c r="AT48" i="1" s="1"/>
  <c r="AU48" i="1" a="1"/>
  <c r="AU48" i="1" s="1"/>
  <c r="AV48" i="1" a="1"/>
  <c r="AV48" i="1" s="1"/>
  <c r="AR49" i="1" a="1"/>
  <c r="AR49" i="1" s="1"/>
  <c r="AS49" i="1" a="1"/>
  <c r="AS49" i="1" s="1"/>
  <c r="AT49" i="1" a="1"/>
  <c r="AT49" i="1" s="1"/>
  <c r="AU49" i="1" a="1"/>
  <c r="AU49" i="1" s="1"/>
  <c r="AV49" i="1" a="1"/>
  <c r="AV49" i="1" s="1"/>
  <c r="AR50" i="1" a="1"/>
  <c r="AR50" i="1" s="1"/>
  <c r="AS50" i="1" a="1"/>
  <c r="AS50" i="1" s="1"/>
  <c r="AT50" i="1" a="1"/>
  <c r="AT50" i="1" s="1"/>
  <c r="AU50" i="1" a="1"/>
  <c r="AU50" i="1" s="1"/>
  <c r="AV50" i="1" a="1"/>
  <c r="AV50" i="1" s="1"/>
  <c r="AR51" i="1" a="1"/>
  <c r="AR51" i="1" s="1"/>
  <c r="AS51" i="1" a="1"/>
  <c r="AS51" i="1" s="1"/>
  <c r="AT51" i="1" a="1"/>
  <c r="AT51" i="1" s="1"/>
  <c r="AU51" i="1" a="1"/>
  <c r="AU51" i="1" s="1"/>
  <c r="AV51" i="1" a="1"/>
  <c r="AV51" i="1" s="1"/>
  <c r="AR52" i="1" a="1"/>
  <c r="AR52" i="1" s="1"/>
  <c r="AS52" i="1" a="1"/>
  <c r="AS52" i="1" s="1"/>
  <c r="AT52" i="1" a="1"/>
  <c r="AT52" i="1" s="1"/>
  <c r="AU52" i="1" a="1"/>
  <c r="AU52" i="1" s="1"/>
  <c r="AV52" i="1" a="1"/>
  <c r="AV52" i="1" s="1"/>
  <c r="AR53" i="1" a="1"/>
  <c r="AR53" i="1" s="1"/>
  <c r="AS53" i="1" a="1"/>
  <c r="AS53" i="1" s="1"/>
  <c r="AT53" i="1" a="1"/>
  <c r="AT53" i="1" s="1"/>
  <c r="AU53" i="1" a="1"/>
  <c r="AU53" i="1" s="1"/>
  <c r="AV53" i="1" a="1"/>
  <c r="AV53" i="1" s="1"/>
  <c r="AR54" i="1" a="1"/>
  <c r="AR54" i="1" s="1"/>
  <c r="AS54" i="1" a="1"/>
  <c r="AS54" i="1" s="1"/>
  <c r="AT54" i="1" a="1"/>
  <c r="AT54" i="1" s="1"/>
  <c r="AU54" i="1" a="1"/>
  <c r="AU54" i="1" s="1"/>
  <c r="AV54" i="1" a="1"/>
  <c r="AV54" i="1" s="1"/>
  <c r="AR55" i="1" a="1"/>
  <c r="AR55" i="1" s="1"/>
  <c r="AS55" i="1" a="1"/>
  <c r="AS55" i="1" s="1"/>
  <c r="AT55" i="1" a="1"/>
  <c r="AT55" i="1" s="1"/>
  <c r="AU55" i="1" a="1"/>
  <c r="AU55" i="1" s="1"/>
  <c r="AV55" i="1" a="1"/>
  <c r="AV55" i="1" s="1"/>
  <c r="AR56" i="1" a="1"/>
  <c r="AR56" i="1" s="1"/>
  <c r="AS56" i="1" a="1"/>
  <c r="AS56" i="1" s="1"/>
  <c r="AT56" i="1" a="1"/>
  <c r="AT56" i="1" s="1"/>
  <c r="AU56" i="1" a="1"/>
  <c r="AU56" i="1" s="1"/>
  <c r="AV56" i="1" a="1"/>
  <c r="AV56" i="1" s="1"/>
  <c r="AR57" i="1" a="1"/>
  <c r="AR57" i="1" s="1"/>
  <c r="AS57" i="1" a="1"/>
  <c r="AS57" i="1" s="1"/>
  <c r="AT57" i="1" a="1"/>
  <c r="AT57" i="1" s="1"/>
  <c r="AU57" i="1" a="1"/>
  <c r="AU57" i="1" s="1"/>
  <c r="AV57" i="1" a="1"/>
  <c r="AV57" i="1" s="1"/>
  <c r="AR58" i="1" a="1"/>
  <c r="AR58" i="1" s="1"/>
  <c r="AS58" i="1" a="1"/>
  <c r="AS58" i="1" s="1"/>
  <c r="AT58" i="1" a="1"/>
  <c r="AT58" i="1" s="1"/>
  <c r="AU58" i="1" a="1"/>
  <c r="AU58" i="1" s="1"/>
  <c r="AV58" i="1" a="1"/>
  <c r="AV58" i="1" s="1"/>
  <c r="AR59" i="1" a="1"/>
  <c r="AR59" i="1" s="1"/>
  <c r="AS59" i="1" a="1"/>
  <c r="AS59" i="1" s="1"/>
  <c r="AT59" i="1" a="1"/>
  <c r="AT59" i="1" s="1"/>
  <c r="AU59" i="1" a="1"/>
  <c r="AU59" i="1" s="1"/>
  <c r="AV59" i="1" a="1"/>
  <c r="AV59" i="1" s="1"/>
  <c r="AR60" i="1" a="1"/>
  <c r="AR60" i="1" s="1"/>
  <c r="AS60" i="1" a="1"/>
  <c r="AS60" i="1" s="1"/>
  <c r="AT60" i="1" a="1"/>
  <c r="AT60" i="1" s="1"/>
  <c r="AU60" i="1" a="1"/>
  <c r="AU60" i="1" s="1"/>
  <c r="AV60" i="1" a="1"/>
  <c r="AV60" i="1" s="1"/>
  <c r="AR61" i="1" a="1"/>
  <c r="AR61" i="1" s="1"/>
  <c r="AS61" i="1" a="1"/>
  <c r="AS61" i="1" s="1"/>
  <c r="AT61" i="1" a="1"/>
  <c r="AT61" i="1" s="1"/>
  <c r="AU61" i="1" a="1"/>
  <c r="AU61" i="1" s="1"/>
  <c r="AV61" i="1" a="1"/>
  <c r="AV61" i="1" s="1"/>
  <c r="AR62" i="1" a="1"/>
  <c r="AR62" i="1" s="1"/>
  <c r="AS62" i="1" a="1"/>
  <c r="AS62" i="1" s="1"/>
  <c r="AT62" i="1" a="1"/>
  <c r="AT62" i="1" s="1"/>
  <c r="AU62" i="1" a="1"/>
  <c r="AU62" i="1" s="1"/>
  <c r="AV62" i="1" a="1"/>
  <c r="AV62" i="1" s="1"/>
  <c r="AR63" i="1" a="1"/>
  <c r="AR63" i="1" s="1"/>
  <c r="AS63" i="1" a="1"/>
  <c r="AS63" i="1" s="1"/>
  <c r="AT63" i="1" a="1"/>
  <c r="AT63" i="1" s="1"/>
  <c r="AU63" i="1" a="1"/>
  <c r="AU63" i="1" s="1"/>
  <c r="AV63" i="1" a="1"/>
  <c r="AV63" i="1" s="1"/>
  <c r="AR64" i="1" a="1"/>
  <c r="AR64" i="1" s="1"/>
  <c r="AS64" i="1" a="1"/>
  <c r="AS64" i="1" s="1"/>
  <c r="AT64" i="1" a="1"/>
  <c r="AT64" i="1" s="1"/>
  <c r="AU64" i="1" a="1"/>
  <c r="AU64" i="1" s="1"/>
  <c r="AV64" i="1" a="1"/>
  <c r="AV64" i="1" s="1"/>
  <c r="AR65" i="1" a="1"/>
  <c r="AR65" i="1" s="1"/>
  <c r="AS65" i="1" a="1"/>
  <c r="AS65" i="1" s="1"/>
  <c r="AT65" i="1" a="1"/>
  <c r="AT65" i="1" s="1"/>
  <c r="AU65" i="1" a="1"/>
  <c r="AU65" i="1" s="1"/>
  <c r="AV65" i="1" a="1"/>
  <c r="AV65" i="1" s="1"/>
  <c r="AR66" i="1" a="1"/>
  <c r="AR66" i="1" s="1"/>
  <c r="AS66" i="1" a="1"/>
  <c r="AS66" i="1" s="1"/>
  <c r="AT66" i="1" a="1"/>
  <c r="AT66" i="1" s="1"/>
  <c r="AU66" i="1" a="1"/>
  <c r="AU66" i="1" s="1"/>
  <c r="AV66" i="1" a="1"/>
  <c r="AV66" i="1" s="1"/>
  <c r="AR67" i="1" a="1"/>
  <c r="AR67" i="1" s="1"/>
  <c r="AS67" i="1" a="1"/>
  <c r="AS67" i="1" s="1"/>
  <c r="AT67" i="1" a="1"/>
  <c r="AT67" i="1" s="1"/>
  <c r="AU67" i="1" a="1"/>
  <c r="AU67" i="1" s="1"/>
  <c r="AV67" i="1" a="1"/>
  <c r="AV67" i="1" s="1"/>
  <c r="AR68" i="1" a="1"/>
  <c r="AR68" i="1" s="1"/>
  <c r="AS68" i="1" a="1"/>
  <c r="AS68" i="1" s="1"/>
  <c r="AT68" i="1" a="1"/>
  <c r="AT68" i="1" s="1"/>
  <c r="AU68" i="1" a="1"/>
  <c r="AU68" i="1" s="1"/>
  <c r="AV68" i="1" a="1"/>
  <c r="AV68" i="1" s="1"/>
  <c r="AR69" i="1" a="1"/>
  <c r="AR69" i="1" s="1"/>
  <c r="AS69" i="1" a="1"/>
  <c r="AS69" i="1" s="1"/>
  <c r="AT69" i="1" a="1"/>
  <c r="AT69" i="1" s="1"/>
  <c r="AU69" i="1" a="1"/>
  <c r="AU69" i="1" s="1"/>
  <c r="AV69" i="1" a="1"/>
  <c r="AV69" i="1" s="1"/>
  <c r="AR70" i="1" a="1"/>
  <c r="AR70" i="1" s="1"/>
  <c r="AS70" i="1" a="1"/>
  <c r="AS70" i="1" s="1"/>
  <c r="AT70" i="1" a="1"/>
  <c r="AT70" i="1" s="1"/>
  <c r="AU70" i="1" a="1"/>
  <c r="AU70" i="1" s="1"/>
  <c r="AV70" i="1" a="1"/>
  <c r="AV70" i="1" s="1"/>
  <c r="AR71" i="1" a="1"/>
  <c r="AR71" i="1" s="1"/>
  <c r="AS71" i="1" a="1"/>
  <c r="AS71" i="1" s="1"/>
  <c r="AT71" i="1" a="1"/>
  <c r="AT71" i="1" s="1"/>
  <c r="AU71" i="1" a="1"/>
  <c r="AU71" i="1" s="1"/>
  <c r="AV71" i="1" a="1"/>
  <c r="AV71" i="1" s="1"/>
  <c r="AR72" i="1" a="1"/>
  <c r="AR72" i="1" s="1"/>
  <c r="AS72" i="1" a="1"/>
  <c r="AS72" i="1" s="1"/>
  <c r="AT72" i="1" a="1"/>
  <c r="AT72" i="1" s="1"/>
  <c r="AU72" i="1" a="1"/>
  <c r="AU72" i="1" s="1"/>
  <c r="AV72" i="1" a="1"/>
  <c r="AV72" i="1" s="1"/>
  <c r="AR73" i="1" a="1"/>
  <c r="AR73" i="1" s="1"/>
  <c r="AS73" i="1" a="1"/>
  <c r="AS73" i="1" s="1"/>
  <c r="AT73" i="1" a="1"/>
  <c r="AT73" i="1" s="1"/>
  <c r="AU73" i="1" a="1"/>
  <c r="AU73" i="1" s="1"/>
  <c r="AV73" i="1" a="1"/>
  <c r="AV73" i="1" s="1"/>
  <c r="AR74" i="1" a="1"/>
  <c r="AR74" i="1" s="1"/>
  <c r="AS74" i="1" a="1"/>
  <c r="AS74" i="1" s="1"/>
  <c r="AT74" i="1" a="1"/>
  <c r="AT74" i="1" s="1"/>
  <c r="AU74" i="1" a="1"/>
  <c r="AU74" i="1" s="1"/>
  <c r="AV74" i="1" a="1"/>
  <c r="AV74" i="1" s="1"/>
  <c r="AR75" i="1" a="1"/>
  <c r="AR75" i="1" s="1"/>
  <c r="AS75" i="1" a="1"/>
  <c r="AS75" i="1" s="1"/>
  <c r="AT75" i="1" a="1"/>
  <c r="AT75" i="1" s="1"/>
  <c r="AU75" i="1" a="1"/>
  <c r="AU75" i="1" s="1"/>
  <c r="AV75" i="1" a="1"/>
  <c r="AV75" i="1" s="1"/>
  <c r="AR76" i="1" a="1"/>
  <c r="AR76" i="1" s="1"/>
  <c r="AS76" i="1" a="1"/>
  <c r="AS76" i="1" s="1"/>
  <c r="AT76" i="1" a="1"/>
  <c r="AT76" i="1" s="1"/>
  <c r="AU76" i="1" a="1"/>
  <c r="AU76" i="1" s="1"/>
  <c r="AV76" i="1" a="1"/>
  <c r="AV76" i="1" s="1"/>
  <c r="AR77" i="1" a="1"/>
  <c r="AR77" i="1" s="1"/>
  <c r="AS77" i="1" a="1"/>
  <c r="AS77" i="1" s="1"/>
  <c r="AT77" i="1" a="1"/>
  <c r="AT77" i="1" s="1"/>
  <c r="AU77" i="1" a="1"/>
  <c r="AU77" i="1" s="1"/>
  <c r="AV77" i="1" a="1"/>
  <c r="AV77" i="1" s="1"/>
  <c r="AR78" i="1" a="1"/>
  <c r="AR78" i="1" s="1"/>
  <c r="AS78" i="1" a="1"/>
  <c r="AS78" i="1" s="1"/>
  <c r="AT78" i="1" a="1"/>
  <c r="AT78" i="1" s="1"/>
  <c r="AU78" i="1" a="1"/>
  <c r="AU78" i="1" s="1"/>
  <c r="AV78" i="1" a="1"/>
  <c r="AV78" i="1" s="1"/>
  <c r="AR79" i="1" a="1"/>
  <c r="AR79" i="1" s="1"/>
  <c r="AS79" i="1" a="1"/>
  <c r="AS79" i="1" s="1"/>
  <c r="AT79" i="1" a="1"/>
  <c r="AT79" i="1" s="1"/>
  <c r="AU79" i="1" a="1"/>
  <c r="AU79" i="1" s="1"/>
  <c r="AV79" i="1" a="1"/>
  <c r="AV79" i="1" s="1"/>
  <c r="AR80" i="1" a="1"/>
  <c r="AR80" i="1" s="1"/>
  <c r="AS80" i="1" a="1"/>
  <c r="AS80" i="1" s="1"/>
  <c r="AT80" i="1" a="1"/>
  <c r="AT80" i="1" s="1"/>
  <c r="AU80" i="1" a="1"/>
  <c r="AU80" i="1" s="1"/>
  <c r="AV80" i="1" a="1"/>
  <c r="AV80" i="1" s="1"/>
  <c r="AR81" i="1" a="1"/>
  <c r="AR81" i="1" s="1"/>
  <c r="AS81" i="1" a="1"/>
  <c r="AS81" i="1" s="1"/>
  <c r="AT81" i="1" a="1"/>
  <c r="AT81" i="1" s="1"/>
  <c r="AU81" i="1" a="1"/>
  <c r="AU81" i="1" s="1"/>
  <c r="AV81" i="1" a="1"/>
  <c r="AV81" i="1" s="1"/>
  <c r="AR82" i="1" a="1"/>
  <c r="AR82" i="1" s="1"/>
  <c r="AS82" i="1" a="1"/>
  <c r="AS82" i="1" s="1"/>
  <c r="AT82" i="1" a="1"/>
  <c r="AT82" i="1" s="1"/>
  <c r="AU82" i="1" a="1"/>
  <c r="AU82" i="1" s="1"/>
  <c r="AV82" i="1" a="1"/>
  <c r="AV82" i="1" s="1"/>
  <c r="AR83" i="1" a="1"/>
  <c r="AR83" i="1" s="1"/>
  <c r="AS83" i="1" a="1"/>
  <c r="AS83" i="1" s="1"/>
  <c r="AT83" i="1" a="1"/>
  <c r="AT83" i="1" s="1"/>
  <c r="AU83" i="1" a="1"/>
  <c r="AU83" i="1" s="1"/>
  <c r="AV83" i="1" a="1"/>
  <c r="AV83" i="1" s="1"/>
  <c r="AR84" i="1" a="1"/>
  <c r="AR84" i="1" s="1"/>
  <c r="AS84" i="1" a="1"/>
  <c r="AS84" i="1" s="1"/>
  <c r="AT84" i="1" a="1"/>
  <c r="AT84" i="1" s="1"/>
  <c r="AU84" i="1" a="1"/>
  <c r="AU84" i="1" s="1"/>
  <c r="AV84" i="1" a="1"/>
  <c r="AV84" i="1" s="1"/>
  <c r="AR85" i="1" a="1"/>
  <c r="AR85" i="1" s="1"/>
  <c r="AS85" i="1" a="1"/>
  <c r="AS85" i="1" s="1"/>
  <c r="AT85" i="1" a="1"/>
  <c r="AT85" i="1" s="1"/>
  <c r="AU85" i="1" a="1"/>
  <c r="AU85" i="1" s="1"/>
  <c r="AV85" i="1" a="1"/>
  <c r="AV85" i="1" s="1"/>
  <c r="AR86" i="1" a="1"/>
  <c r="AR86" i="1" s="1"/>
  <c r="AS86" i="1" a="1"/>
  <c r="AS86" i="1" s="1"/>
  <c r="AT86" i="1" a="1"/>
  <c r="AT86" i="1" s="1"/>
  <c r="AU86" i="1" a="1"/>
  <c r="AU86" i="1" s="1"/>
  <c r="AV86" i="1" a="1"/>
  <c r="AV86" i="1" s="1"/>
  <c r="AR87" i="1" a="1"/>
  <c r="AR87" i="1" s="1"/>
  <c r="AS87" i="1" a="1"/>
  <c r="AS87" i="1" s="1"/>
  <c r="AT87" i="1" a="1"/>
  <c r="AT87" i="1" s="1"/>
  <c r="AU87" i="1" a="1"/>
  <c r="AU87" i="1" s="1"/>
  <c r="AV87" i="1" a="1"/>
  <c r="AV87" i="1" s="1"/>
  <c r="AR88" i="1" a="1"/>
  <c r="AR88" i="1" s="1"/>
  <c r="AS88" i="1" a="1"/>
  <c r="AS88" i="1" s="1"/>
  <c r="AT88" i="1" a="1"/>
  <c r="AT88" i="1" s="1"/>
  <c r="AU88" i="1" a="1"/>
  <c r="AU88" i="1" s="1"/>
  <c r="AV88" i="1" a="1"/>
  <c r="AV88" i="1" s="1"/>
  <c r="AR89" i="1" a="1"/>
  <c r="AR89" i="1" s="1"/>
  <c r="AS89" i="1" a="1"/>
  <c r="AS89" i="1" s="1"/>
  <c r="AT89" i="1" a="1"/>
  <c r="AT89" i="1" s="1"/>
  <c r="AU89" i="1" a="1"/>
  <c r="AU89" i="1" s="1"/>
  <c r="AV89" i="1" a="1"/>
  <c r="AV89" i="1" s="1"/>
  <c r="AR90" i="1" a="1"/>
  <c r="AR90" i="1" s="1"/>
  <c r="AS90" i="1" a="1"/>
  <c r="AS90" i="1" s="1"/>
  <c r="AT90" i="1" a="1"/>
  <c r="AT90" i="1" s="1"/>
  <c r="AU90" i="1" a="1"/>
  <c r="AU90" i="1" s="1"/>
  <c r="AV90" i="1" a="1"/>
  <c r="AV90" i="1" s="1"/>
  <c r="AR91" i="1" a="1"/>
  <c r="AR91" i="1" s="1"/>
  <c r="AS91" i="1" a="1"/>
  <c r="AS91" i="1" s="1"/>
  <c r="AT91" i="1" a="1"/>
  <c r="AT91" i="1" s="1"/>
  <c r="AU91" i="1" a="1"/>
  <c r="AU91" i="1" s="1"/>
  <c r="AV91" i="1" a="1"/>
  <c r="AV91" i="1" s="1"/>
  <c r="AR92" i="1" a="1"/>
  <c r="AR92" i="1" s="1"/>
  <c r="AS92" i="1" a="1"/>
  <c r="AS92" i="1" s="1"/>
  <c r="AT92" i="1" a="1"/>
  <c r="AT92" i="1" s="1"/>
  <c r="AU92" i="1" a="1"/>
  <c r="AU92" i="1" s="1"/>
  <c r="AV92" i="1" a="1"/>
  <c r="AV92" i="1" s="1"/>
  <c r="AR93" i="1" a="1"/>
  <c r="AR93" i="1" s="1"/>
  <c r="AS93" i="1" a="1"/>
  <c r="AS93" i="1" s="1"/>
  <c r="AT93" i="1" a="1"/>
  <c r="AT93" i="1" s="1"/>
  <c r="AU93" i="1" a="1"/>
  <c r="AU93" i="1" s="1"/>
  <c r="AV93" i="1" a="1"/>
  <c r="AV93" i="1" s="1"/>
  <c r="AR94" i="1" a="1"/>
  <c r="AR94" i="1" s="1"/>
  <c r="AS94" i="1" a="1"/>
  <c r="AS94" i="1" s="1"/>
  <c r="AT94" i="1" a="1"/>
  <c r="AT94" i="1" s="1"/>
  <c r="AU94" i="1" a="1"/>
  <c r="AU94" i="1" s="1"/>
  <c r="AV94" i="1" a="1"/>
  <c r="AV94" i="1" s="1"/>
  <c r="AR95" i="1" a="1"/>
  <c r="AR95" i="1" s="1"/>
  <c r="AS95" i="1" a="1"/>
  <c r="AS95" i="1" s="1"/>
  <c r="AT95" i="1" a="1"/>
  <c r="AT95" i="1" s="1"/>
  <c r="AU95" i="1" a="1"/>
  <c r="AU95" i="1" s="1"/>
  <c r="AV95" i="1" a="1"/>
  <c r="AV95" i="1" s="1"/>
  <c r="AR96" i="1" a="1"/>
  <c r="AR96" i="1" s="1"/>
  <c r="AS96" i="1" a="1"/>
  <c r="AS96" i="1" s="1"/>
  <c r="AT96" i="1" a="1"/>
  <c r="AT96" i="1" s="1"/>
  <c r="AU96" i="1" a="1"/>
  <c r="AU96" i="1" s="1"/>
  <c r="AV96" i="1" a="1"/>
  <c r="AV96" i="1" s="1"/>
  <c r="AR97" i="1" a="1"/>
  <c r="AR97" i="1" s="1"/>
  <c r="AS97" i="1" a="1"/>
  <c r="AS97" i="1" s="1"/>
  <c r="AT97" i="1" a="1"/>
  <c r="AT97" i="1" s="1"/>
  <c r="AU97" i="1" a="1"/>
  <c r="AU97" i="1" s="1"/>
  <c r="AV97" i="1" a="1"/>
  <c r="AV97" i="1" s="1"/>
  <c r="AR98" i="1" a="1"/>
  <c r="AR98" i="1" s="1"/>
  <c r="AS98" i="1" a="1"/>
  <c r="AS98" i="1" s="1"/>
  <c r="AT98" i="1" a="1"/>
  <c r="AT98" i="1" s="1"/>
  <c r="AU98" i="1" a="1"/>
  <c r="AU98" i="1" s="1"/>
  <c r="AV98" i="1" a="1"/>
  <c r="AV98" i="1" s="1"/>
  <c r="AR99" i="1" a="1"/>
  <c r="AR99" i="1" s="1"/>
  <c r="AS99" i="1" a="1"/>
  <c r="AS99" i="1" s="1"/>
  <c r="AT99" i="1" a="1"/>
  <c r="AT99" i="1" s="1"/>
  <c r="AU99" i="1" a="1"/>
  <c r="AU99" i="1" s="1"/>
  <c r="AV99" i="1" a="1"/>
  <c r="AV99" i="1" s="1"/>
  <c r="AR100" i="1" a="1"/>
  <c r="AR100" i="1" s="1"/>
  <c r="AS100" i="1" a="1"/>
  <c r="AS100" i="1" s="1"/>
  <c r="AT100" i="1" a="1"/>
  <c r="AT100" i="1" s="1"/>
  <c r="AU100" i="1" a="1"/>
  <c r="AU100" i="1" s="1"/>
  <c r="AV100" i="1" a="1"/>
  <c r="AV100" i="1" s="1"/>
  <c r="AR101" i="1" a="1"/>
  <c r="AR101" i="1" s="1"/>
  <c r="AS101" i="1" a="1"/>
  <c r="AS101" i="1" s="1"/>
  <c r="AT101" i="1" a="1"/>
  <c r="AT101" i="1" s="1"/>
  <c r="AU101" i="1" a="1"/>
  <c r="AU101" i="1" s="1"/>
  <c r="AV101" i="1" a="1"/>
  <c r="AV101" i="1" s="1"/>
  <c r="AR102" i="1" a="1"/>
  <c r="AR102" i="1" s="1"/>
  <c r="AS102" i="1" a="1"/>
  <c r="AS102" i="1" s="1"/>
  <c r="AT102" i="1" a="1"/>
  <c r="AT102" i="1" s="1"/>
  <c r="AU102" i="1" a="1"/>
  <c r="AU102" i="1" s="1"/>
  <c r="AV102" i="1" a="1"/>
  <c r="AV102" i="1" s="1"/>
  <c r="AR103" i="1" a="1"/>
  <c r="AR103" i="1" s="1"/>
  <c r="AS103" i="1" a="1"/>
  <c r="AS103" i="1" s="1"/>
  <c r="AT103" i="1" a="1"/>
  <c r="AT103" i="1" s="1"/>
  <c r="AU103" i="1" a="1"/>
  <c r="AU103" i="1" s="1"/>
  <c r="AV103" i="1" a="1"/>
  <c r="AV103" i="1" s="1"/>
  <c r="AR104" i="1" a="1"/>
  <c r="AR104" i="1" s="1"/>
  <c r="AS104" i="1" a="1"/>
  <c r="AS104" i="1" s="1"/>
  <c r="AT104" i="1" a="1"/>
  <c r="AT104" i="1" s="1"/>
  <c r="AU104" i="1" a="1"/>
  <c r="AU104" i="1" s="1"/>
  <c r="AV104" i="1" a="1"/>
  <c r="AV104" i="1" s="1"/>
  <c r="AR105" i="1" a="1"/>
  <c r="AR105" i="1" s="1"/>
  <c r="AS105" i="1" a="1"/>
  <c r="AS105" i="1" s="1"/>
  <c r="AT105" i="1" a="1"/>
  <c r="AT105" i="1" s="1"/>
  <c r="AU105" i="1" a="1"/>
  <c r="AU105" i="1" s="1"/>
  <c r="AV105" i="1" a="1"/>
  <c r="AV105" i="1" s="1"/>
  <c r="AR106" i="1" a="1"/>
  <c r="AR106" i="1" s="1"/>
  <c r="AS106" i="1" a="1"/>
  <c r="AS106" i="1" s="1"/>
  <c r="AT106" i="1" a="1"/>
  <c r="AT106" i="1" s="1"/>
  <c r="AU106" i="1" a="1"/>
  <c r="AU106" i="1" s="1"/>
  <c r="AV106" i="1" a="1"/>
  <c r="AV106" i="1" s="1"/>
  <c r="AR107" i="1" a="1"/>
  <c r="AR107" i="1" s="1"/>
  <c r="AS107" i="1" a="1"/>
  <c r="AS107" i="1" s="1"/>
  <c r="AT107" i="1" a="1"/>
  <c r="AT107" i="1" s="1"/>
  <c r="AU107" i="1" a="1"/>
  <c r="AU107" i="1" s="1"/>
  <c r="AV107" i="1" a="1"/>
  <c r="AV107" i="1" s="1"/>
  <c r="AR108" i="1" a="1"/>
  <c r="AR108" i="1" s="1"/>
  <c r="AS108" i="1" a="1"/>
  <c r="AS108" i="1" s="1"/>
  <c r="AT108" i="1" a="1"/>
  <c r="AT108" i="1" s="1"/>
  <c r="AU108" i="1" a="1"/>
  <c r="AU108" i="1" s="1"/>
  <c r="AV108" i="1" a="1"/>
  <c r="AV108" i="1" s="1"/>
  <c r="AR109" i="1" a="1"/>
  <c r="AR109" i="1" s="1"/>
  <c r="AS109" i="1" a="1"/>
  <c r="AS109" i="1" s="1"/>
  <c r="AT109" i="1" a="1"/>
  <c r="AT109" i="1" s="1"/>
  <c r="AU109" i="1" a="1"/>
  <c r="AU109" i="1" s="1"/>
  <c r="AV109" i="1" a="1"/>
  <c r="AV109" i="1" s="1"/>
  <c r="AR110" i="1" a="1"/>
  <c r="AR110" i="1" s="1"/>
  <c r="AS110" i="1" a="1"/>
  <c r="AS110" i="1" s="1"/>
  <c r="AT110" i="1" a="1"/>
  <c r="AT110" i="1" s="1"/>
  <c r="AU110" i="1" a="1"/>
  <c r="AU110" i="1" s="1"/>
  <c r="AV110" i="1" a="1"/>
  <c r="AV110" i="1" s="1"/>
  <c r="AR111" i="1" a="1"/>
  <c r="AR111" i="1" s="1"/>
  <c r="AS111" i="1" a="1"/>
  <c r="AS111" i="1" s="1"/>
  <c r="AT111" i="1" a="1"/>
  <c r="AT111" i="1" s="1"/>
  <c r="AU111" i="1" a="1"/>
  <c r="AU111" i="1" s="1"/>
  <c r="AV111" i="1" a="1"/>
  <c r="AV111" i="1" s="1"/>
  <c r="AS12" i="1" a="1"/>
  <c r="AS12" i="1" s="1"/>
  <c r="AT12" i="1" a="1"/>
  <c r="AT12" i="1" s="1"/>
  <c r="AU12" i="1" a="1"/>
  <c r="AU12" i="1" s="1"/>
  <c r="AV12" i="1" a="1"/>
  <c r="AV12" i="1" s="1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2" i="5"/>
  <c r="O2" i="5"/>
  <c r="E3" i="5"/>
  <c r="F3" i="5"/>
  <c r="G3" i="5"/>
  <c r="H3" i="5"/>
  <c r="E4" i="5"/>
  <c r="F4" i="5"/>
  <c r="G4" i="5"/>
  <c r="H4" i="5"/>
  <c r="E5" i="5"/>
  <c r="F5" i="5"/>
  <c r="G5" i="5"/>
  <c r="H5" i="5"/>
  <c r="E6" i="5"/>
  <c r="F6" i="5"/>
  <c r="G6" i="5"/>
  <c r="H6" i="5"/>
  <c r="E7" i="5"/>
  <c r="F7" i="5"/>
  <c r="G7" i="5"/>
  <c r="H7" i="5"/>
  <c r="E8" i="5"/>
  <c r="F8" i="5"/>
  <c r="G8" i="5"/>
  <c r="H8" i="5"/>
  <c r="E9" i="5"/>
  <c r="F9" i="5"/>
  <c r="G9" i="5"/>
  <c r="H9" i="5"/>
  <c r="E10" i="5"/>
  <c r="F10" i="5"/>
  <c r="G10" i="5"/>
  <c r="H10" i="5"/>
  <c r="E11" i="5"/>
  <c r="F11" i="5"/>
  <c r="G11" i="5"/>
  <c r="H11" i="5"/>
  <c r="E12" i="5"/>
  <c r="F12" i="5"/>
  <c r="G12" i="5"/>
  <c r="H12" i="5"/>
  <c r="E13" i="5"/>
  <c r="F13" i="5"/>
  <c r="G13" i="5"/>
  <c r="H13" i="5"/>
  <c r="E14" i="5"/>
  <c r="F14" i="5"/>
  <c r="G14" i="5"/>
  <c r="H14" i="5"/>
  <c r="E15" i="5"/>
  <c r="F15" i="5"/>
  <c r="G15" i="5"/>
  <c r="H15" i="5"/>
  <c r="E16" i="5"/>
  <c r="F16" i="5"/>
  <c r="G16" i="5"/>
  <c r="H16" i="5"/>
  <c r="E17" i="5"/>
  <c r="F17" i="5"/>
  <c r="G17" i="5"/>
  <c r="H17" i="5"/>
  <c r="E18" i="5"/>
  <c r="F18" i="5"/>
  <c r="G18" i="5"/>
  <c r="H18" i="5"/>
  <c r="E19" i="5"/>
  <c r="F19" i="5"/>
  <c r="G19" i="5"/>
  <c r="H19" i="5"/>
  <c r="E20" i="5"/>
  <c r="F20" i="5"/>
  <c r="G20" i="5"/>
  <c r="H20" i="5"/>
  <c r="E21" i="5"/>
  <c r="F21" i="5"/>
  <c r="G21" i="5"/>
  <c r="H21" i="5"/>
  <c r="E22" i="5"/>
  <c r="F22" i="5"/>
  <c r="G22" i="5"/>
  <c r="H22" i="5"/>
  <c r="E23" i="5"/>
  <c r="F23" i="5"/>
  <c r="G23" i="5"/>
  <c r="H23" i="5"/>
  <c r="E24" i="5"/>
  <c r="F24" i="5"/>
  <c r="G24" i="5"/>
  <c r="H24" i="5"/>
  <c r="E25" i="5"/>
  <c r="F25" i="5"/>
  <c r="G25" i="5"/>
  <c r="H25" i="5"/>
  <c r="E26" i="5"/>
  <c r="F26" i="5"/>
  <c r="G26" i="5"/>
  <c r="H26" i="5"/>
  <c r="E27" i="5"/>
  <c r="F27" i="5"/>
  <c r="G27" i="5"/>
  <c r="H27" i="5"/>
  <c r="E28" i="5"/>
  <c r="F28" i="5"/>
  <c r="G28" i="5"/>
  <c r="H28" i="5"/>
  <c r="E29" i="5"/>
  <c r="F29" i="5"/>
  <c r="G29" i="5"/>
  <c r="H29" i="5"/>
  <c r="E30" i="5"/>
  <c r="F30" i="5"/>
  <c r="G30" i="5"/>
  <c r="H30" i="5"/>
  <c r="E31" i="5"/>
  <c r="F31" i="5"/>
  <c r="G31" i="5"/>
  <c r="H31" i="5"/>
  <c r="E32" i="5"/>
  <c r="F32" i="5"/>
  <c r="G32" i="5"/>
  <c r="H32" i="5"/>
  <c r="E33" i="5"/>
  <c r="F33" i="5"/>
  <c r="G33" i="5"/>
  <c r="H33" i="5"/>
  <c r="E34" i="5"/>
  <c r="F34" i="5"/>
  <c r="G34" i="5"/>
  <c r="H34" i="5"/>
  <c r="E35" i="5"/>
  <c r="F35" i="5"/>
  <c r="G35" i="5"/>
  <c r="H35" i="5"/>
  <c r="E36" i="5"/>
  <c r="F36" i="5"/>
  <c r="G36" i="5"/>
  <c r="H36" i="5"/>
  <c r="E37" i="5"/>
  <c r="F37" i="5"/>
  <c r="G37" i="5"/>
  <c r="H37" i="5"/>
  <c r="E38" i="5"/>
  <c r="F38" i="5"/>
  <c r="G38" i="5"/>
  <c r="H38" i="5"/>
  <c r="E39" i="5"/>
  <c r="F39" i="5"/>
  <c r="G39" i="5"/>
  <c r="H39" i="5"/>
  <c r="E40" i="5"/>
  <c r="F40" i="5"/>
  <c r="G40" i="5"/>
  <c r="H40" i="5"/>
  <c r="E41" i="5"/>
  <c r="F41" i="5"/>
  <c r="G41" i="5"/>
  <c r="H41" i="5"/>
  <c r="E42" i="5"/>
  <c r="F42" i="5"/>
  <c r="G42" i="5"/>
  <c r="H42" i="5"/>
  <c r="E43" i="5"/>
  <c r="F43" i="5"/>
  <c r="G43" i="5"/>
  <c r="H43" i="5"/>
  <c r="E44" i="5"/>
  <c r="F44" i="5"/>
  <c r="G44" i="5"/>
  <c r="H44" i="5"/>
  <c r="E45" i="5"/>
  <c r="F45" i="5"/>
  <c r="G45" i="5"/>
  <c r="H45" i="5"/>
  <c r="E2" i="5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P102" i="1"/>
  <c r="AP103" i="1"/>
  <c r="AP104" i="1"/>
  <c r="AP105" i="1"/>
  <c r="AP106" i="1"/>
  <c r="AP107" i="1"/>
  <c r="AP108" i="1"/>
  <c r="AP109" i="1"/>
  <c r="AP110" i="1"/>
  <c r="AP111" i="1"/>
  <c r="AP12" i="1"/>
  <c r="N3" i="5" l="1"/>
  <c r="N10" i="5"/>
  <c r="N9" i="5"/>
  <c r="N8" i="5"/>
  <c r="N7" i="5"/>
  <c r="N6" i="5"/>
  <c r="N2" i="5"/>
  <c r="N5" i="5"/>
  <c r="N12" i="5"/>
  <c r="N4" i="5"/>
  <c r="N11" i="5"/>
  <c r="Z12" i="1"/>
  <c r="AR12" i="1" a="1"/>
  <c r="AR12" i="1" s="1"/>
  <c r="F2" i="5" l="1"/>
  <c r="G2" i="5"/>
  <c r="H2" i="5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2" i="1"/>
  <c r="BP12" i="1"/>
  <c r="BQ13" i="1"/>
  <c r="BQ14" i="1"/>
  <c r="BQ15" i="1"/>
  <c r="BR15" i="1" s="1" a="1"/>
  <c r="BR15" i="1" s="1"/>
  <c r="BQ16" i="1"/>
  <c r="BQ17" i="1"/>
  <c r="BT17" i="1" s="1" a="1"/>
  <c r="BT17" i="1" s="1"/>
  <c r="BQ18" i="1"/>
  <c r="BR18" i="1" s="1" a="1"/>
  <c r="BR18" i="1" s="1"/>
  <c r="BQ19" i="1"/>
  <c r="BU19" i="1" s="1" a="1"/>
  <c r="BU19" i="1" s="1"/>
  <c r="BQ20" i="1"/>
  <c r="BS20" i="1" s="1" a="1"/>
  <c r="BS20" i="1" s="1"/>
  <c r="BQ21" i="1"/>
  <c r="BQ22" i="1"/>
  <c r="BU22" i="1" s="1" a="1"/>
  <c r="BU22" i="1" s="1"/>
  <c r="BQ23" i="1"/>
  <c r="BR23" i="1" s="1" a="1"/>
  <c r="BR23" i="1" s="1"/>
  <c r="BQ24" i="1"/>
  <c r="BU24" i="1" s="1" a="1"/>
  <c r="BU24" i="1" s="1"/>
  <c r="BQ25" i="1"/>
  <c r="BR25" i="1" s="1" a="1"/>
  <c r="BR25" i="1" s="1"/>
  <c r="BQ26" i="1"/>
  <c r="BU26" i="1" s="1" a="1"/>
  <c r="BU26" i="1" s="1"/>
  <c r="BQ27" i="1"/>
  <c r="BR27" i="1" s="1" a="1"/>
  <c r="BR27" i="1" s="1"/>
  <c r="BQ28" i="1"/>
  <c r="BT28" i="1" s="1" a="1"/>
  <c r="BT28" i="1" s="1"/>
  <c r="BQ29" i="1"/>
  <c r="BQ30" i="1"/>
  <c r="BR30" i="1" s="1" a="1"/>
  <c r="BR30" i="1" s="1"/>
  <c r="BQ31" i="1"/>
  <c r="BR31" i="1" s="1" a="1"/>
  <c r="BR31" i="1" s="1"/>
  <c r="BQ32" i="1"/>
  <c r="BR32" i="1" s="1" a="1"/>
  <c r="BR32" i="1" s="1"/>
  <c r="BQ33" i="1"/>
  <c r="BT33" i="1" s="1" a="1"/>
  <c r="BT33" i="1" s="1"/>
  <c r="BQ34" i="1"/>
  <c r="BR34" i="1" s="1" a="1"/>
  <c r="BR34" i="1" s="1"/>
  <c r="BQ35" i="1"/>
  <c r="BU35" i="1" s="1" a="1"/>
  <c r="BU35" i="1" s="1"/>
  <c r="BQ36" i="1"/>
  <c r="BS36" i="1" s="1" a="1"/>
  <c r="BS36" i="1" s="1"/>
  <c r="BQ37" i="1"/>
  <c r="BQ38" i="1"/>
  <c r="BU38" i="1" s="1" a="1"/>
  <c r="BU38" i="1" s="1"/>
  <c r="BQ39" i="1"/>
  <c r="BR39" i="1" s="1" a="1"/>
  <c r="BR39" i="1" s="1"/>
  <c r="BQ40" i="1"/>
  <c r="BU40" i="1" s="1" a="1"/>
  <c r="BU40" i="1" s="1"/>
  <c r="BQ41" i="1"/>
  <c r="BR41" i="1" s="1" a="1"/>
  <c r="BR41" i="1" s="1"/>
  <c r="BQ42" i="1"/>
  <c r="BU42" i="1" s="1" a="1"/>
  <c r="BU42" i="1" s="1"/>
  <c r="BQ43" i="1"/>
  <c r="BR43" i="1" s="1" a="1"/>
  <c r="BR43" i="1" s="1"/>
  <c r="BQ44" i="1"/>
  <c r="BT44" i="1" s="1" a="1"/>
  <c r="BT44" i="1" s="1"/>
  <c r="BQ45" i="1"/>
  <c r="BQ46" i="1"/>
  <c r="BR46" i="1" s="1" a="1"/>
  <c r="BR46" i="1" s="1"/>
  <c r="BQ47" i="1"/>
  <c r="BR47" i="1" s="1" a="1"/>
  <c r="BR47" i="1" s="1"/>
  <c r="BQ48" i="1"/>
  <c r="BR48" i="1" s="1" a="1"/>
  <c r="BR48" i="1" s="1"/>
  <c r="BQ49" i="1"/>
  <c r="BU49" i="1" s="1" a="1"/>
  <c r="BU49" i="1" s="1"/>
  <c r="BQ50" i="1"/>
  <c r="BR50" i="1" s="1" a="1"/>
  <c r="BR50" i="1" s="1"/>
  <c r="BQ51" i="1"/>
  <c r="BR51" i="1" s="1" a="1"/>
  <c r="BR51" i="1" s="1"/>
  <c r="BQ52" i="1"/>
  <c r="BR52" i="1" s="1" a="1"/>
  <c r="BR52" i="1" s="1"/>
  <c r="BQ53" i="1"/>
  <c r="BQ54" i="1"/>
  <c r="BR54" i="1" s="1" a="1"/>
  <c r="BR54" i="1" s="1"/>
  <c r="BQ55" i="1"/>
  <c r="BQ56" i="1"/>
  <c r="BR56" i="1" s="1" a="1"/>
  <c r="BR56" i="1" s="1"/>
  <c r="BQ57" i="1"/>
  <c r="BR57" i="1" s="1" a="1"/>
  <c r="BR57" i="1" s="1"/>
  <c r="BQ58" i="1"/>
  <c r="BR58" i="1" s="1" a="1"/>
  <c r="BR58" i="1" s="1"/>
  <c r="BQ59" i="1"/>
  <c r="BS59" i="1" s="1" a="1"/>
  <c r="BS59" i="1" s="1"/>
  <c r="BQ60" i="1"/>
  <c r="BR60" i="1" s="1" a="1"/>
  <c r="BR60" i="1" s="1"/>
  <c r="BQ61" i="1"/>
  <c r="BQ62" i="1"/>
  <c r="BT62" i="1" s="1" a="1"/>
  <c r="BT62" i="1" s="1"/>
  <c r="BQ63" i="1"/>
  <c r="BR63" i="1" s="1" a="1"/>
  <c r="BR63" i="1" s="1"/>
  <c r="BQ64" i="1"/>
  <c r="BT64" i="1" s="1" a="1"/>
  <c r="BT64" i="1" s="1"/>
  <c r="BQ65" i="1"/>
  <c r="BR65" i="1" s="1" a="1"/>
  <c r="BR65" i="1" s="1"/>
  <c r="BQ66" i="1"/>
  <c r="BT66" i="1" s="1" a="1"/>
  <c r="BT66" i="1" s="1"/>
  <c r="BQ67" i="1"/>
  <c r="BS67" i="1" s="1" a="1"/>
  <c r="BS67" i="1" s="1"/>
  <c r="BQ68" i="1"/>
  <c r="BS68" i="1" s="1" a="1"/>
  <c r="BS68" i="1" s="1"/>
  <c r="BQ69" i="1"/>
  <c r="BT69" i="1" s="1" a="1"/>
  <c r="BT69" i="1" s="1"/>
  <c r="BQ70" i="1"/>
  <c r="BR70" i="1" s="1" a="1"/>
  <c r="BR70" i="1" s="1"/>
  <c r="BQ71" i="1"/>
  <c r="BR71" i="1" s="1" a="1"/>
  <c r="BR71" i="1" s="1"/>
  <c r="BQ72" i="1"/>
  <c r="BR72" i="1" s="1" a="1"/>
  <c r="BR72" i="1" s="1"/>
  <c r="BQ73" i="1"/>
  <c r="BT73" i="1" s="1" a="1"/>
  <c r="BT73" i="1" s="1"/>
  <c r="BQ74" i="1"/>
  <c r="BR74" i="1" s="1" a="1"/>
  <c r="BR74" i="1" s="1"/>
  <c r="BQ75" i="1"/>
  <c r="BU75" i="1" s="1" a="1"/>
  <c r="BU75" i="1" s="1"/>
  <c r="BQ76" i="1"/>
  <c r="BS76" i="1" s="1" a="1"/>
  <c r="BS76" i="1" s="1"/>
  <c r="BQ77" i="1"/>
  <c r="BQ78" i="1"/>
  <c r="BR78" i="1" s="1" a="1"/>
  <c r="BR78" i="1" s="1"/>
  <c r="BQ79" i="1"/>
  <c r="BS79" i="1" s="1" a="1"/>
  <c r="BS79" i="1" s="1"/>
  <c r="BQ80" i="1"/>
  <c r="BR80" i="1" s="1" a="1"/>
  <c r="BR80" i="1" s="1"/>
  <c r="BQ81" i="1"/>
  <c r="BR81" i="1" s="1" a="1"/>
  <c r="BR81" i="1" s="1"/>
  <c r="BQ82" i="1"/>
  <c r="BR82" i="1" s="1" a="1"/>
  <c r="BR82" i="1" s="1"/>
  <c r="BQ83" i="1"/>
  <c r="BR83" i="1" s="1" a="1"/>
  <c r="BR83" i="1" s="1"/>
  <c r="BQ84" i="1"/>
  <c r="BU84" i="1" s="1" a="1"/>
  <c r="BU84" i="1" s="1"/>
  <c r="BQ85" i="1"/>
  <c r="BQ86" i="1"/>
  <c r="BS86" i="1" s="1" a="1"/>
  <c r="BS86" i="1" s="1"/>
  <c r="BQ87" i="1"/>
  <c r="BS87" i="1" s="1" a="1"/>
  <c r="BS87" i="1" s="1"/>
  <c r="BQ88" i="1"/>
  <c r="BS88" i="1" s="1" a="1"/>
  <c r="BS88" i="1" s="1"/>
  <c r="BQ89" i="1"/>
  <c r="BR89" i="1" s="1" a="1"/>
  <c r="BR89" i="1" s="1"/>
  <c r="BQ90" i="1"/>
  <c r="BS90" i="1" s="1" a="1"/>
  <c r="BS90" i="1" s="1"/>
  <c r="BQ91" i="1"/>
  <c r="BR91" i="1" s="1" a="1"/>
  <c r="BR91" i="1" s="1"/>
  <c r="BQ92" i="1"/>
  <c r="BS92" i="1" s="1" a="1"/>
  <c r="BS92" i="1" s="1"/>
  <c r="BQ93" i="1"/>
  <c r="BQ94" i="1"/>
  <c r="BR94" i="1" s="1" a="1"/>
  <c r="BR94" i="1" s="1"/>
  <c r="BQ95" i="1"/>
  <c r="BT95" i="1" s="1" a="1"/>
  <c r="BT95" i="1" s="1"/>
  <c r="BQ96" i="1"/>
  <c r="BS96" i="1" s="1" a="1"/>
  <c r="BS96" i="1" s="1"/>
  <c r="BQ97" i="1"/>
  <c r="BR97" i="1" s="1" a="1"/>
  <c r="BR97" i="1" s="1"/>
  <c r="BQ98" i="1"/>
  <c r="BR98" i="1" s="1" a="1"/>
  <c r="BR98" i="1" s="1"/>
  <c r="BQ99" i="1"/>
  <c r="BR99" i="1" s="1" a="1"/>
  <c r="BR99" i="1" s="1"/>
  <c r="BQ100" i="1"/>
  <c r="BT100" i="1" s="1" a="1"/>
  <c r="BT100" i="1" s="1"/>
  <c r="BQ101" i="1"/>
  <c r="BU101" i="1" s="1" a="1"/>
  <c r="BU101" i="1" s="1"/>
  <c r="BQ102" i="1"/>
  <c r="BR102" i="1" s="1" a="1"/>
  <c r="BR102" i="1" s="1"/>
  <c r="BQ103" i="1"/>
  <c r="BU103" i="1" s="1" a="1"/>
  <c r="BU103" i="1" s="1"/>
  <c r="BQ104" i="1"/>
  <c r="BS104" i="1" s="1" a="1"/>
  <c r="BS104" i="1" s="1"/>
  <c r="BQ105" i="1"/>
  <c r="BR105" i="1" s="1" a="1"/>
  <c r="BR105" i="1" s="1"/>
  <c r="BQ106" i="1"/>
  <c r="BR106" i="1" s="1" a="1"/>
  <c r="BR106" i="1" s="1"/>
  <c r="BQ107" i="1"/>
  <c r="BR107" i="1" s="1" a="1"/>
  <c r="BR107" i="1" s="1"/>
  <c r="BQ108" i="1"/>
  <c r="BT108" i="1" s="1" a="1"/>
  <c r="BT108" i="1" s="1"/>
  <c r="BQ109" i="1"/>
  <c r="BU109" i="1" s="1" a="1"/>
  <c r="BU109" i="1" s="1"/>
  <c r="BQ110" i="1"/>
  <c r="BR110" i="1" s="1" a="1"/>
  <c r="BR110" i="1" s="1"/>
  <c r="BQ111" i="1"/>
  <c r="BU111" i="1" s="1" a="1"/>
  <c r="BU111" i="1" s="1"/>
  <c r="BQ12" i="1"/>
  <c r="BP13" i="1"/>
  <c r="BP14" i="1"/>
  <c r="BP15" i="1"/>
  <c r="BP16" i="1"/>
  <c r="BP17" i="1"/>
  <c r="BP18" i="1"/>
  <c r="BP19" i="1"/>
  <c r="BP20" i="1"/>
  <c r="BP21" i="1"/>
  <c r="BP22" i="1"/>
  <c r="BP23" i="1"/>
  <c r="BP24" i="1"/>
  <c r="BP25" i="1"/>
  <c r="BP26" i="1"/>
  <c r="BP27" i="1"/>
  <c r="BP28" i="1"/>
  <c r="BP29" i="1"/>
  <c r="BP30" i="1"/>
  <c r="BP31" i="1"/>
  <c r="BP32" i="1"/>
  <c r="BP33" i="1"/>
  <c r="BP34" i="1"/>
  <c r="BP35" i="1"/>
  <c r="BP36" i="1"/>
  <c r="BP37" i="1"/>
  <c r="BP38" i="1"/>
  <c r="BP39" i="1"/>
  <c r="BP40" i="1"/>
  <c r="BP41" i="1"/>
  <c r="BP42" i="1"/>
  <c r="BP43" i="1"/>
  <c r="BP44" i="1"/>
  <c r="BP45" i="1"/>
  <c r="BP46" i="1"/>
  <c r="BP47" i="1"/>
  <c r="BP48" i="1"/>
  <c r="BP49" i="1"/>
  <c r="BP50" i="1"/>
  <c r="BP51" i="1"/>
  <c r="BP52" i="1"/>
  <c r="BP53" i="1"/>
  <c r="BP54" i="1"/>
  <c r="BP55" i="1"/>
  <c r="BP56" i="1"/>
  <c r="BP57" i="1"/>
  <c r="BP58" i="1"/>
  <c r="BP59" i="1"/>
  <c r="BP60" i="1"/>
  <c r="BP61" i="1"/>
  <c r="BP62" i="1"/>
  <c r="BP63" i="1"/>
  <c r="BP64" i="1"/>
  <c r="BP65" i="1"/>
  <c r="BP66" i="1"/>
  <c r="BP67" i="1"/>
  <c r="BP68" i="1"/>
  <c r="BP69" i="1"/>
  <c r="BP70" i="1"/>
  <c r="BP71" i="1"/>
  <c r="BP72" i="1"/>
  <c r="BP73" i="1"/>
  <c r="BP74" i="1"/>
  <c r="BP75" i="1"/>
  <c r="BP76" i="1"/>
  <c r="BP77" i="1"/>
  <c r="BP78" i="1"/>
  <c r="BP79" i="1"/>
  <c r="BP80" i="1"/>
  <c r="BP81" i="1"/>
  <c r="BP82" i="1"/>
  <c r="BP83" i="1"/>
  <c r="BP84" i="1"/>
  <c r="BP85" i="1"/>
  <c r="BP86" i="1"/>
  <c r="BP87" i="1"/>
  <c r="BP88" i="1"/>
  <c r="BP89" i="1"/>
  <c r="BP90" i="1"/>
  <c r="BP91" i="1"/>
  <c r="BP92" i="1"/>
  <c r="BP93" i="1"/>
  <c r="BP94" i="1"/>
  <c r="BP95" i="1"/>
  <c r="BP96" i="1"/>
  <c r="BP97" i="1"/>
  <c r="BP98" i="1"/>
  <c r="BP99" i="1"/>
  <c r="BP100" i="1"/>
  <c r="BP101" i="1"/>
  <c r="BP102" i="1"/>
  <c r="BP103" i="1"/>
  <c r="BP104" i="1"/>
  <c r="BP105" i="1"/>
  <c r="BP106" i="1"/>
  <c r="BP107" i="1"/>
  <c r="BP108" i="1"/>
  <c r="BP109" i="1"/>
  <c r="BP110" i="1"/>
  <c r="BP111" i="1"/>
  <c r="U46" i="5"/>
  <c r="V46" i="5"/>
  <c r="W46" i="5"/>
  <c r="X46" i="5"/>
  <c r="Y46" i="5"/>
  <c r="Z46" i="5"/>
  <c r="AA46" i="5"/>
  <c r="AB46" i="5"/>
  <c r="AC46" i="5"/>
  <c r="AD46" i="5"/>
  <c r="T46" i="5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Y102" i="1"/>
  <c r="AY103" i="1"/>
  <c r="AY104" i="1"/>
  <c r="AY105" i="1"/>
  <c r="AY106" i="1"/>
  <c r="AY107" i="1"/>
  <c r="AY108" i="1"/>
  <c r="AY109" i="1"/>
  <c r="AY110" i="1"/>
  <c r="AY111" i="1"/>
  <c r="AY12" i="1"/>
  <c r="BJ13" i="1"/>
  <c r="BK13" i="1" s="1" a="1"/>
  <c r="BK13" i="1" s="1"/>
  <c r="BJ14" i="1"/>
  <c r="BK14" i="1" s="1" a="1"/>
  <c r="BK14" i="1" s="1"/>
  <c r="BJ15" i="1"/>
  <c r="BK15" i="1" s="1" a="1"/>
  <c r="BK15" i="1" s="1"/>
  <c r="BJ16" i="1"/>
  <c r="BK16" i="1" s="1" a="1"/>
  <c r="BK16" i="1" s="1"/>
  <c r="BJ17" i="1"/>
  <c r="BK17" i="1" s="1" a="1"/>
  <c r="BK17" i="1" s="1"/>
  <c r="BJ18" i="1"/>
  <c r="BK18" i="1" s="1" a="1"/>
  <c r="BK18" i="1" s="1"/>
  <c r="BJ19" i="1"/>
  <c r="BK19" i="1" s="1" a="1"/>
  <c r="BK19" i="1" s="1"/>
  <c r="BJ20" i="1"/>
  <c r="BK20" i="1" s="1" a="1"/>
  <c r="BK20" i="1" s="1"/>
  <c r="BJ21" i="1"/>
  <c r="BK21" i="1" s="1" a="1"/>
  <c r="BK21" i="1" s="1"/>
  <c r="BJ22" i="1"/>
  <c r="BK22" i="1" s="1" a="1"/>
  <c r="BK22" i="1" s="1"/>
  <c r="BJ23" i="1"/>
  <c r="BK23" i="1" s="1" a="1"/>
  <c r="BK23" i="1" s="1"/>
  <c r="BJ24" i="1"/>
  <c r="BK24" i="1" s="1" a="1"/>
  <c r="BK24" i="1" s="1"/>
  <c r="BJ25" i="1"/>
  <c r="BJ26" i="1"/>
  <c r="BK26" i="1" s="1" a="1"/>
  <c r="BK26" i="1" s="1"/>
  <c r="BJ27" i="1"/>
  <c r="BK27" i="1" s="1" a="1"/>
  <c r="BK27" i="1" s="1"/>
  <c r="BJ28" i="1"/>
  <c r="BK28" i="1" s="1" a="1"/>
  <c r="BK28" i="1" s="1"/>
  <c r="BJ29" i="1"/>
  <c r="BK29" i="1" s="1" a="1"/>
  <c r="BK29" i="1" s="1"/>
  <c r="BJ30" i="1"/>
  <c r="BK30" i="1" s="1" a="1"/>
  <c r="BK30" i="1" s="1"/>
  <c r="BJ31" i="1"/>
  <c r="BK31" i="1" s="1" a="1"/>
  <c r="BK31" i="1" s="1"/>
  <c r="BJ32" i="1"/>
  <c r="BK32" i="1" s="1" a="1"/>
  <c r="BK32" i="1" s="1"/>
  <c r="BJ33" i="1"/>
  <c r="BK33" i="1" s="1" a="1"/>
  <c r="BK33" i="1" s="1"/>
  <c r="BJ34" i="1"/>
  <c r="BK34" i="1" s="1" a="1"/>
  <c r="BK34" i="1" s="1"/>
  <c r="BJ35" i="1"/>
  <c r="BK35" i="1" s="1" a="1"/>
  <c r="BK35" i="1" s="1"/>
  <c r="BJ36" i="1"/>
  <c r="BK36" i="1" s="1" a="1"/>
  <c r="BK36" i="1" s="1"/>
  <c r="BJ37" i="1"/>
  <c r="BK37" i="1" s="1" a="1"/>
  <c r="BK37" i="1" s="1"/>
  <c r="BJ38" i="1"/>
  <c r="BK38" i="1" s="1" a="1"/>
  <c r="BK38" i="1" s="1"/>
  <c r="BJ39" i="1"/>
  <c r="BK39" i="1" s="1" a="1"/>
  <c r="BK39" i="1" s="1"/>
  <c r="BJ40" i="1"/>
  <c r="BK40" i="1" s="1" a="1"/>
  <c r="BK40" i="1" s="1"/>
  <c r="BJ41" i="1"/>
  <c r="BK41" i="1" s="1" a="1"/>
  <c r="BK41" i="1" s="1"/>
  <c r="BJ42" i="1"/>
  <c r="BK42" i="1" s="1" a="1"/>
  <c r="BK42" i="1" s="1"/>
  <c r="BJ43" i="1"/>
  <c r="BK43" i="1" s="1" a="1"/>
  <c r="BK43" i="1" s="1"/>
  <c r="BJ44" i="1"/>
  <c r="BK44" i="1" s="1" a="1"/>
  <c r="BK44" i="1" s="1"/>
  <c r="BJ45" i="1"/>
  <c r="BK45" i="1" s="1" a="1"/>
  <c r="BK45" i="1" s="1"/>
  <c r="BJ46" i="1"/>
  <c r="BK46" i="1" s="1" a="1"/>
  <c r="BK46" i="1" s="1"/>
  <c r="BJ47" i="1"/>
  <c r="BK47" i="1" s="1" a="1"/>
  <c r="BK47" i="1" s="1"/>
  <c r="BJ48" i="1"/>
  <c r="BK48" i="1" s="1" a="1"/>
  <c r="BK48" i="1" s="1"/>
  <c r="BJ49" i="1"/>
  <c r="BK49" i="1" s="1" a="1"/>
  <c r="BK49" i="1" s="1"/>
  <c r="BJ50" i="1"/>
  <c r="BK50" i="1" s="1" a="1"/>
  <c r="BK50" i="1" s="1"/>
  <c r="BJ51" i="1"/>
  <c r="BK51" i="1" s="1" a="1"/>
  <c r="BK51" i="1" s="1"/>
  <c r="BJ52" i="1"/>
  <c r="BK52" i="1" s="1" a="1"/>
  <c r="BK52" i="1" s="1"/>
  <c r="BJ53" i="1"/>
  <c r="BK53" i="1" s="1" a="1"/>
  <c r="BK53" i="1" s="1"/>
  <c r="BJ54" i="1"/>
  <c r="BK54" i="1" s="1" a="1"/>
  <c r="BK54" i="1" s="1"/>
  <c r="BJ55" i="1"/>
  <c r="BK55" i="1" s="1" a="1"/>
  <c r="BK55" i="1" s="1"/>
  <c r="BJ56" i="1"/>
  <c r="BK56" i="1" s="1" a="1"/>
  <c r="BK56" i="1" s="1"/>
  <c r="BJ57" i="1"/>
  <c r="BK57" i="1" s="1" a="1"/>
  <c r="BK57" i="1" s="1"/>
  <c r="BJ58" i="1"/>
  <c r="BK58" i="1" s="1" a="1"/>
  <c r="BK58" i="1" s="1"/>
  <c r="BJ59" i="1"/>
  <c r="BK59" i="1" s="1" a="1"/>
  <c r="BK59" i="1" s="1"/>
  <c r="BJ60" i="1"/>
  <c r="BK60" i="1" s="1" a="1"/>
  <c r="BK60" i="1" s="1"/>
  <c r="BJ61" i="1"/>
  <c r="BK61" i="1" s="1" a="1"/>
  <c r="BK61" i="1" s="1"/>
  <c r="BJ62" i="1"/>
  <c r="BK62" i="1" s="1" a="1"/>
  <c r="BK62" i="1" s="1"/>
  <c r="BJ63" i="1"/>
  <c r="BK63" i="1" s="1" a="1"/>
  <c r="BK63" i="1" s="1"/>
  <c r="BJ64" i="1"/>
  <c r="BK64" i="1" s="1" a="1"/>
  <c r="BK64" i="1" s="1"/>
  <c r="BJ65" i="1"/>
  <c r="BK65" i="1" s="1" a="1"/>
  <c r="BK65" i="1" s="1"/>
  <c r="BJ66" i="1"/>
  <c r="BK66" i="1" s="1" a="1"/>
  <c r="BK66" i="1" s="1"/>
  <c r="BJ67" i="1"/>
  <c r="BK67" i="1" s="1" a="1"/>
  <c r="BK67" i="1" s="1"/>
  <c r="BJ68" i="1"/>
  <c r="BK68" i="1" s="1" a="1"/>
  <c r="BK68" i="1" s="1"/>
  <c r="BJ69" i="1"/>
  <c r="BK69" i="1" s="1" a="1"/>
  <c r="BK69" i="1" s="1"/>
  <c r="BJ70" i="1"/>
  <c r="BK70" i="1" s="1" a="1"/>
  <c r="BK70" i="1" s="1"/>
  <c r="BJ71" i="1"/>
  <c r="BK71" i="1" s="1" a="1"/>
  <c r="BK71" i="1" s="1"/>
  <c r="BJ72" i="1"/>
  <c r="BK72" i="1" s="1" a="1"/>
  <c r="BK72" i="1" s="1"/>
  <c r="BJ73" i="1"/>
  <c r="BK73" i="1" s="1" a="1"/>
  <c r="BK73" i="1" s="1"/>
  <c r="BJ74" i="1"/>
  <c r="BK74" i="1" s="1" a="1"/>
  <c r="BK74" i="1" s="1"/>
  <c r="BJ75" i="1"/>
  <c r="BK75" i="1" s="1" a="1"/>
  <c r="BK75" i="1" s="1"/>
  <c r="BJ76" i="1"/>
  <c r="BK76" i="1" s="1" a="1"/>
  <c r="BK76" i="1" s="1"/>
  <c r="BJ77" i="1"/>
  <c r="BK77" i="1" s="1" a="1"/>
  <c r="BK77" i="1" s="1"/>
  <c r="BJ78" i="1"/>
  <c r="BK78" i="1" s="1" a="1"/>
  <c r="BK78" i="1" s="1"/>
  <c r="BJ79" i="1"/>
  <c r="BK79" i="1" s="1" a="1"/>
  <c r="BK79" i="1" s="1"/>
  <c r="BJ80" i="1"/>
  <c r="BK80" i="1" s="1" a="1"/>
  <c r="BK80" i="1" s="1"/>
  <c r="BJ81" i="1"/>
  <c r="BK81" i="1" s="1" a="1"/>
  <c r="BK81" i="1" s="1"/>
  <c r="BJ82" i="1"/>
  <c r="BK82" i="1" s="1" a="1"/>
  <c r="BK82" i="1" s="1"/>
  <c r="BJ83" i="1"/>
  <c r="BK83" i="1" s="1" a="1"/>
  <c r="BK83" i="1" s="1"/>
  <c r="BJ84" i="1"/>
  <c r="BK84" i="1" s="1" a="1"/>
  <c r="BK84" i="1" s="1"/>
  <c r="BJ85" i="1"/>
  <c r="BK85" i="1" s="1" a="1"/>
  <c r="BK85" i="1" s="1"/>
  <c r="BJ86" i="1"/>
  <c r="BK86" i="1" s="1" a="1"/>
  <c r="BK86" i="1" s="1"/>
  <c r="BJ87" i="1"/>
  <c r="BK87" i="1" s="1" a="1"/>
  <c r="BK87" i="1" s="1"/>
  <c r="BJ88" i="1"/>
  <c r="BK88" i="1" s="1" a="1"/>
  <c r="BK88" i="1" s="1"/>
  <c r="BJ89" i="1"/>
  <c r="BK89" i="1" s="1" a="1"/>
  <c r="BK89" i="1" s="1"/>
  <c r="BJ90" i="1"/>
  <c r="BK90" i="1" s="1" a="1"/>
  <c r="BK90" i="1" s="1"/>
  <c r="BJ91" i="1"/>
  <c r="BK91" i="1" s="1" a="1"/>
  <c r="BK91" i="1" s="1"/>
  <c r="BJ92" i="1"/>
  <c r="BK92" i="1" s="1" a="1"/>
  <c r="BK92" i="1" s="1"/>
  <c r="BJ93" i="1"/>
  <c r="BK93" i="1" s="1" a="1"/>
  <c r="BK93" i="1" s="1"/>
  <c r="BJ94" i="1"/>
  <c r="BK94" i="1" s="1" a="1"/>
  <c r="BK94" i="1" s="1"/>
  <c r="BJ95" i="1"/>
  <c r="BK95" i="1" s="1" a="1"/>
  <c r="BK95" i="1" s="1"/>
  <c r="BJ96" i="1"/>
  <c r="BK96" i="1" s="1" a="1"/>
  <c r="BK96" i="1" s="1"/>
  <c r="BJ97" i="1"/>
  <c r="BK97" i="1" s="1" a="1"/>
  <c r="BK97" i="1" s="1"/>
  <c r="BJ98" i="1"/>
  <c r="BK98" i="1" s="1" a="1"/>
  <c r="BK98" i="1" s="1"/>
  <c r="BJ99" i="1"/>
  <c r="BK99" i="1" s="1" a="1"/>
  <c r="BK99" i="1" s="1"/>
  <c r="BJ100" i="1"/>
  <c r="BK100" i="1" s="1" a="1"/>
  <c r="BK100" i="1" s="1"/>
  <c r="BJ101" i="1"/>
  <c r="BK101" i="1" s="1" a="1"/>
  <c r="BK101" i="1" s="1"/>
  <c r="BJ102" i="1"/>
  <c r="BK102" i="1" s="1" a="1"/>
  <c r="BK102" i="1" s="1"/>
  <c r="BJ103" i="1"/>
  <c r="BK103" i="1" s="1" a="1"/>
  <c r="BK103" i="1" s="1"/>
  <c r="BJ104" i="1"/>
  <c r="BK104" i="1" s="1" a="1"/>
  <c r="BK104" i="1" s="1"/>
  <c r="BJ105" i="1"/>
  <c r="BK105" i="1" s="1" a="1"/>
  <c r="BK105" i="1" s="1"/>
  <c r="BJ106" i="1"/>
  <c r="BK106" i="1" s="1" a="1"/>
  <c r="BK106" i="1" s="1"/>
  <c r="BJ107" i="1"/>
  <c r="BK107" i="1" s="1" a="1"/>
  <c r="BK107" i="1" s="1"/>
  <c r="BJ108" i="1"/>
  <c r="BK108" i="1" s="1" a="1"/>
  <c r="BK108" i="1" s="1"/>
  <c r="BJ109" i="1"/>
  <c r="BK109" i="1" s="1" a="1"/>
  <c r="BK109" i="1" s="1"/>
  <c r="BJ110" i="1"/>
  <c r="BK110" i="1" s="1" a="1"/>
  <c r="BK110" i="1" s="1"/>
  <c r="BJ111" i="1"/>
  <c r="BK111" i="1" s="1" a="1"/>
  <c r="BK111" i="1" s="1"/>
  <c r="BJ12" i="1"/>
  <c r="BK12" i="1" s="1" a="1"/>
  <c r="BK12" i="1" s="1"/>
  <c r="BK25" i="1" a="1"/>
  <c r="BK25" i="1" s="1"/>
  <c r="BR14" i="1" l="1" a="1"/>
  <c r="BR14" i="1" s="1"/>
  <c r="BC106" i="1" a="1"/>
  <c r="BC106" i="1" s="1"/>
  <c r="BD106" i="1" a="1"/>
  <c r="BD106" i="1" s="1"/>
  <c r="AZ106" i="1" a="1"/>
  <c r="AZ106" i="1" s="1"/>
  <c r="BA106" i="1" a="1"/>
  <c r="BA106" i="1" s="1"/>
  <c r="BB106" i="1" a="1"/>
  <c r="BB106" i="1" s="1"/>
  <c r="AZ98" i="1" a="1"/>
  <c r="AZ98" i="1" s="1"/>
  <c r="BA98" i="1" a="1"/>
  <c r="BA98" i="1" s="1"/>
  <c r="BB98" i="1" a="1"/>
  <c r="BB98" i="1" s="1"/>
  <c r="BC98" i="1" a="1"/>
  <c r="BC98" i="1" s="1"/>
  <c r="BD98" i="1" a="1"/>
  <c r="BD98" i="1" s="1"/>
  <c r="AZ90" i="1" a="1"/>
  <c r="AZ90" i="1" s="1"/>
  <c r="BA90" i="1" a="1"/>
  <c r="BA90" i="1" s="1"/>
  <c r="BB90" i="1" a="1"/>
  <c r="BB90" i="1" s="1"/>
  <c r="BC90" i="1" a="1"/>
  <c r="BC90" i="1" s="1"/>
  <c r="BD90" i="1" a="1"/>
  <c r="BD90" i="1" s="1"/>
  <c r="BA82" i="1" a="1"/>
  <c r="BA82" i="1" s="1"/>
  <c r="BB82" i="1" a="1"/>
  <c r="BB82" i="1" s="1"/>
  <c r="BC82" i="1" a="1"/>
  <c r="BC82" i="1" s="1"/>
  <c r="BD82" i="1" a="1"/>
  <c r="BD82" i="1" s="1"/>
  <c r="AZ82" i="1" a="1"/>
  <c r="AZ82" i="1" s="1"/>
  <c r="AZ74" i="1" a="1"/>
  <c r="AZ74" i="1" s="1"/>
  <c r="BA74" i="1" a="1"/>
  <c r="BA74" i="1" s="1"/>
  <c r="BB74" i="1" a="1"/>
  <c r="BB74" i="1" s="1"/>
  <c r="BC74" i="1" a="1"/>
  <c r="BC74" i="1" s="1"/>
  <c r="BD74" i="1" a="1"/>
  <c r="BD74" i="1" s="1"/>
  <c r="BC66" i="1" a="1"/>
  <c r="BC66" i="1" s="1"/>
  <c r="BD66" i="1" a="1"/>
  <c r="BD66" i="1" s="1"/>
  <c r="AZ66" i="1" a="1"/>
  <c r="AZ66" i="1" s="1"/>
  <c r="BA66" i="1" a="1"/>
  <c r="BA66" i="1" s="1"/>
  <c r="BB66" i="1" a="1"/>
  <c r="BB66" i="1" s="1"/>
  <c r="BA58" i="1" a="1"/>
  <c r="BA58" i="1" s="1"/>
  <c r="BB58" i="1" a="1"/>
  <c r="BB58" i="1" s="1"/>
  <c r="BC58" i="1" a="1"/>
  <c r="BC58" i="1" s="1"/>
  <c r="AZ58" i="1" a="1"/>
  <c r="AZ58" i="1" s="1"/>
  <c r="BD58" i="1" a="1"/>
  <c r="BD58" i="1" s="1"/>
  <c r="AZ50" i="1" a="1"/>
  <c r="AZ50" i="1" s="1"/>
  <c r="BA50" i="1" a="1"/>
  <c r="BA50" i="1" s="1"/>
  <c r="BB50" i="1" a="1"/>
  <c r="BB50" i="1" s="1"/>
  <c r="BC50" i="1" a="1"/>
  <c r="BC50" i="1" s="1"/>
  <c r="BD50" i="1" a="1"/>
  <c r="BD50" i="1" s="1"/>
  <c r="BC42" i="1" a="1"/>
  <c r="BC42" i="1" s="1"/>
  <c r="BD42" i="1" a="1"/>
  <c r="BD42" i="1" s="1"/>
  <c r="AZ42" i="1" a="1"/>
  <c r="AZ42" i="1" s="1"/>
  <c r="BB42" i="1" a="1"/>
  <c r="BB42" i="1" s="1"/>
  <c r="BA42" i="1" a="1"/>
  <c r="BA42" i="1" s="1"/>
  <c r="AZ34" i="1" a="1"/>
  <c r="AZ34" i="1" s="1"/>
  <c r="BA34" i="1" a="1"/>
  <c r="BA34" i="1" s="1"/>
  <c r="BB34" i="1" a="1"/>
  <c r="BB34" i="1" s="1"/>
  <c r="BC34" i="1" a="1"/>
  <c r="BC34" i="1" s="1"/>
  <c r="BD34" i="1" a="1"/>
  <c r="BD34" i="1" s="1"/>
  <c r="BD26" i="1" a="1"/>
  <c r="BD26" i="1" s="1"/>
  <c r="AZ26" i="1" a="1"/>
  <c r="AZ26" i="1" s="1"/>
  <c r="BA26" i="1" a="1"/>
  <c r="BA26" i="1" s="1"/>
  <c r="BB26" i="1" a="1"/>
  <c r="BB26" i="1" s="1"/>
  <c r="BC26" i="1" a="1"/>
  <c r="BC26" i="1" s="1"/>
  <c r="BB18" i="1" a="1"/>
  <c r="BB18" i="1" s="1"/>
  <c r="BC18" i="1" a="1"/>
  <c r="BC18" i="1" s="1"/>
  <c r="BD18" i="1" a="1"/>
  <c r="BD18" i="1" s="1"/>
  <c r="BA18" i="1" a="1"/>
  <c r="BA18" i="1" s="1"/>
  <c r="AZ18" i="1" a="1"/>
  <c r="AZ18" i="1" s="1"/>
  <c r="BB105" i="1" a="1"/>
  <c r="BB105" i="1" s="1"/>
  <c r="BC105" i="1" a="1"/>
  <c r="BC105" i="1" s="1"/>
  <c r="BD105" i="1" a="1"/>
  <c r="BD105" i="1" s="1"/>
  <c r="AZ105" i="1" a="1"/>
  <c r="AZ105" i="1" s="1"/>
  <c r="BA105" i="1" a="1"/>
  <c r="BA105" i="1" s="1"/>
  <c r="BC97" i="1" a="1"/>
  <c r="BC97" i="1" s="1"/>
  <c r="BD97" i="1" a="1"/>
  <c r="BD97" i="1" s="1"/>
  <c r="AZ97" i="1" a="1"/>
  <c r="AZ97" i="1" s="1"/>
  <c r="BA97" i="1" a="1"/>
  <c r="BA97" i="1" s="1"/>
  <c r="BB97" i="1" a="1"/>
  <c r="BB97" i="1" s="1"/>
  <c r="AZ89" i="1" a="1"/>
  <c r="AZ89" i="1" s="1"/>
  <c r="BA89" i="1" a="1"/>
  <c r="BA89" i="1" s="1"/>
  <c r="BB89" i="1" a="1"/>
  <c r="BB89" i="1" s="1"/>
  <c r="BC89" i="1" a="1"/>
  <c r="BC89" i="1" s="1"/>
  <c r="BD89" i="1" a="1"/>
  <c r="BD89" i="1" s="1"/>
  <c r="AZ81" i="1" a="1"/>
  <c r="AZ81" i="1" s="1"/>
  <c r="BA81" i="1" a="1"/>
  <c r="BA81" i="1" s="1"/>
  <c r="BB81" i="1" a="1"/>
  <c r="BB81" i="1" s="1"/>
  <c r="BC81" i="1" a="1"/>
  <c r="BC81" i="1" s="1"/>
  <c r="BD81" i="1" a="1"/>
  <c r="BD81" i="1" s="1"/>
  <c r="BD73" i="1" a="1"/>
  <c r="BD73" i="1" s="1"/>
  <c r="AZ73" i="1" a="1"/>
  <c r="AZ73" i="1" s="1"/>
  <c r="BA73" i="1" a="1"/>
  <c r="BA73" i="1" s="1"/>
  <c r="BB73" i="1" a="1"/>
  <c r="BB73" i="1" s="1"/>
  <c r="BC73" i="1" a="1"/>
  <c r="BC73" i="1" s="1"/>
  <c r="BA65" i="1" a="1"/>
  <c r="BA65" i="1" s="1"/>
  <c r="BB65" i="1" a="1"/>
  <c r="BB65" i="1" s="1"/>
  <c r="BC65" i="1" a="1"/>
  <c r="BC65" i="1" s="1"/>
  <c r="BD65" i="1" a="1"/>
  <c r="BD65" i="1" s="1"/>
  <c r="AZ65" i="1" a="1"/>
  <c r="AZ65" i="1" s="1"/>
  <c r="AZ57" i="1" a="1"/>
  <c r="AZ57" i="1" s="1"/>
  <c r="BA57" i="1" a="1"/>
  <c r="BA57" i="1" s="1"/>
  <c r="BB57" i="1" a="1"/>
  <c r="BB57" i="1" s="1"/>
  <c r="BC57" i="1" a="1"/>
  <c r="BC57" i="1" s="1"/>
  <c r="BD57" i="1" a="1"/>
  <c r="BD57" i="1" s="1"/>
  <c r="BD49" i="1" a="1"/>
  <c r="BD49" i="1" s="1"/>
  <c r="AZ49" i="1" a="1"/>
  <c r="AZ49" i="1" s="1"/>
  <c r="BA49" i="1" a="1"/>
  <c r="BA49" i="1" s="1"/>
  <c r="BB49" i="1" a="1"/>
  <c r="BB49" i="1" s="1"/>
  <c r="BC49" i="1" a="1"/>
  <c r="BC49" i="1" s="1"/>
  <c r="AZ41" i="1" a="1"/>
  <c r="AZ41" i="1" s="1"/>
  <c r="BA41" i="1" a="1"/>
  <c r="BA41" i="1" s="1"/>
  <c r="BB41" i="1" a="1"/>
  <c r="BB41" i="1" s="1"/>
  <c r="BC41" i="1" a="1"/>
  <c r="BC41" i="1" s="1"/>
  <c r="BD41" i="1" a="1"/>
  <c r="BD41" i="1" s="1"/>
  <c r="BD33" i="1" a="1"/>
  <c r="BD33" i="1" s="1"/>
  <c r="AZ33" i="1" a="1"/>
  <c r="AZ33" i="1" s="1"/>
  <c r="BA33" i="1" a="1"/>
  <c r="BA33" i="1" s="1"/>
  <c r="BB33" i="1" a="1"/>
  <c r="BB33" i="1" s="1"/>
  <c r="BC33" i="1" a="1"/>
  <c r="BC33" i="1" s="1"/>
  <c r="BC25" i="1" a="1"/>
  <c r="BC25" i="1" s="1"/>
  <c r="BD25" i="1" a="1"/>
  <c r="BD25" i="1" s="1"/>
  <c r="AZ25" i="1" a="1"/>
  <c r="AZ25" i="1" s="1"/>
  <c r="BB25" i="1" a="1"/>
  <c r="BB25" i="1" s="1"/>
  <c r="BA25" i="1" a="1"/>
  <c r="BA25" i="1" s="1"/>
  <c r="AZ17" i="1" a="1"/>
  <c r="AZ17" i="1" s="1"/>
  <c r="BA17" i="1" a="1"/>
  <c r="BA17" i="1" s="1"/>
  <c r="BB17" i="1" a="1"/>
  <c r="BB17" i="1" s="1"/>
  <c r="BC17" i="1" a="1"/>
  <c r="BC17" i="1" s="1"/>
  <c r="BD17" i="1" a="1"/>
  <c r="BD17" i="1" s="1"/>
  <c r="AZ104" i="1" a="1"/>
  <c r="AZ104" i="1" s="1"/>
  <c r="BA104" i="1" a="1"/>
  <c r="BA104" i="1" s="1"/>
  <c r="BB104" i="1" a="1"/>
  <c r="BB104" i="1" s="1"/>
  <c r="BC104" i="1" a="1"/>
  <c r="BC104" i="1" s="1"/>
  <c r="BD104" i="1" a="1"/>
  <c r="BD104" i="1" s="1"/>
  <c r="BB96" i="1" a="1"/>
  <c r="BB96" i="1" s="1"/>
  <c r="BC96" i="1" a="1"/>
  <c r="BC96" i="1" s="1"/>
  <c r="BD96" i="1" a="1"/>
  <c r="BD96" i="1" s="1"/>
  <c r="AZ96" i="1" a="1"/>
  <c r="AZ96" i="1" s="1"/>
  <c r="BA96" i="1" a="1"/>
  <c r="BA96" i="1" s="1"/>
  <c r="BC88" i="1" a="1"/>
  <c r="BC88" i="1" s="1"/>
  <c r="BD88" i="1" a="1"/>
  <c r="BD88" i="1" s="1"/>
  <c r="AZ88" i="1" a="1"/>
  <c r="AZ88" i="1" s="1"/>
  <c r="BA88" i="1" a="1"/>
  <c r="BA88" i="1" s="1"/>
  <c r="BB88" i="1" a="1"/>
  <c r="BB88" i="1" s="1"/>
  <c r="AZ80" i="1" a="1"/>
  <c r="AZ80" i="1" s="1"/>
  <c r="BA80" i="1" a="1"/>
  <c r="BA80" i="1" s="1"/>
  <c r="BB80" i="1" a="1"/>
  <c r="BB80" i="1" s="1"/>
  <c r="BC80" i="1" a="1"/>
  <c r="BC80" i="1" s="1"/>
  <c r="BD80" i="1" a="1"/>
  <c r="BD80" i="1" s="1"/>
  <c r="BA72" i="1" a="1"/>
  <c r="BA72" i="1" s="1"/>
  <c r="BB72" i="1" a="1"/>
  <c r="BB72" i="1" s="1"/>
  <c r="BC72" i="1" a="1"/>
  <c r="BC72" i="1" s="1"/>
  <c r="BD72" i="1" a="1"/>
  <c r="BD72" i="1" s="1"/>
  <c r="AZ72" i="1" a="1"/>
  <c r="AZ72" i="1" s="1"/>
  <c r="AZ64" i="1" a="1"/>
  <c r="AZ64" i="1" s="1"/>
  <c r="BA64" i="1" a="1"/>
  <c r="BA64" i="1" s="1"/>
  <c r="BB64" i="1" a="1"/>
  <c r="BB64" i="1" s="1"/>
  <c r="BC64" i="1" a="1"/>
  <c r="BC64" i="1" s="1"/>
  <c r="BD64" i="1" a="1"/>
  <c r="BD64" i="1" s="1"/>
  <c r="BD56" i="1" a="1"/>
  <c r="BD56" i="1" s="1"/>
  <c r="AZ56" i="1" a="1"/>
  <c r="AZ56" i="1" s="1"/>
  <c r="BA56" i="1" a="1"/>
  <c r="BA56" i="1" s="1"/>
  <c r="BC56" i="1" a="1"/>
  <c r="BC56" i="1" s="1"/>
  <c r="BB56" i="1" a="1"/>
  <c r="BB56" i="1" s="1"/>
  <c r="BA48" i="1" a="1"/>
  <c r="BA48" i="1" s="1"/>
  <c r="BB48" i="1" a="1"/>
  <c r="BB48" i="1" s="1"/>
  <c r="BC48" i="1" a="1"/>
  <c r="BC48" i="1" s="1"/>
  <c r="BD48" i="1" a="1"/>
  <c r="BD48" i="1" s="1"/>
  <c r="AZ48" i="1" a="1"/>
  <c r="AZ48" i="1" s="1"/>
  <c r="AZ40" i="1" a="1"/>
  <c r="AZ40" i="1" s="1"/>
  <c r="BA40" i="1" a="1"/>
  <c r="BA40" i="1" s="1"/>
  <c r="BB40" i="1" a="1"/>
  <c r="BB40" i="1" s="1"/>
  <c r="BC40" i="1" a="1"/>
  <c r="BC40" i="1" s="1"/>
  <c r="BD40" i="1" a="1"/>
  <c r="BD40" i="1" s="1"/>
  <c r="BC32" i="1" a="1"/>
  <c r="BC32" i="1" s="1"/>
  <c r="BD32" i="1" a="1"/>
  <c r="BD32" i="1" s="1"/>
  <c r="AZ32" i="1" a="1"/>
  <c r="AZ32" i="1" s="1"/>
  <c r="BB32" i="1" a="1"/>
  <c r="BB32" i="1" s="1"/>
  <c r="BA32" i="1" a="1"/>
  <c r="BA32" i="1" s="1"/>
  <c r="BA24" i="1" a="1"/>
  <c r="BA24" i="1" s="1"/>
  <c r="BB24" i="1" a="1"/>
  <c r="BB24" i="1" s="1"/>
  <c r="BC24" i="1" a="1"/>
  <c r="BC24" i="1" s="1"/>
  <c r="BD24" i="1" a="1"/>
  <c r="BD24" i="1" s="1"/>
  <c r="AZ24" i="1" a="1"/>
  <c r="AZ24" i="1" s="1"/>
  <c r="AZ16" i="1" a="1"/>
  <c r="AZ16" i="1" s="1"/>
  <c r="BA16" i="1" a="1"/>
  <c r="BA16" i="1" s="1"/>
  <c r="BD16" i="1" a="1"/>
  <c r="BD16" i="1" s="1"/>
  <c r="BB16" i="1" a="1"/>
  <c r="BB16" i="1" s="1"/>
  <c r="BC16" i="1" a="1"/>
  <c r="BC16" i="1" s="1"/>
  <c r="BD111" i="1" a="1"/>
  <c r="BD111" i="1" s="1"/>
  <c r="AZ111" i="1" a="1"/>
  <c r="AZ111" i="1" s="1"/>
  <c r="BA111" i="1" a="1"/>
  <c r="BA111" i="1" s="1"/>
  <c r="BB111" i="1" a="1"/>
  <c r="BB111" i="1" s="1"/>
  <c r="BC111" i="1" a="1"/>
  <c r="BC111" i="1" s="1"/>
  <c r="AZ103" i="1" a="1"/>
  <c r="AZ103" i="1" s="1"/>
  <c r="BA103" i="1" a="1"/>
  <c r="BA103" i="1" s="1"/>
  <c r="BB103" i="1" a="1"/>
  <c r="BB103" i="1" s="1"/>
  <c r="BC103" i="1" a="1"/>
  <c r="BC103" i="1" s="1"/>
  <c r="BD103" i="1" a="1"/>
  <c r="BD103" i="1" s="1"/>
  <c r="AZ95" i="1" a="1"/>
  <c r="AZ95" i="1" s="1"/>
  <c r="BA95" i="1" a="1"/>
  <c r="BA95" i="1" s="1"/>
  <c r="BB95" i="1" a="1"/>
  <c r="BB95" i="1" s="1"/>
  <c r="BC95" i="1" a="1"/>
  <c r="BC95" i="1" s="1"/>
  <c r="BD95" i="1" a="1"/>
  <c r="BD95" i="1" s="1"/>
  <c r="BB87" i="1" a="1"/>
  <c r="BB87" i="1" s="1"/>
  <c r="BC87" i="1" a="1"/>
  <c r="BC87" i="1" s="1"/>
  <c r="BD87" i="1" a="1"/>
  <c r="BD87" i="1" s="1"/>
  <c r="AZ87" i="1" a="1"/>
  <c r="AZ87" i="1" s="1"/>
  <c r="BA87" i="1" a="1"/>
  <c r="BA87" i="1" s="1"/>
  <c r="BB79" i="1" a="1"/>
  <c r="BB79" i="1" s="1"/>
  <c r="BC79" i="1" a="1"/>
  <c r="BC79" i="1" s="1"/>
  <c r="BD79" i="1" a="1"/>
  <c r="BD79" i="1" s="1"/>
  <c r="AZ79" i="1" a="1"/>
  <c r="AZ79" i="1" s="1"/>
  <c r="BA79" i="1" a="1"/>
  <c r="BA79" i="1" s="1"/>
  <c r="AZ71" i="1" a="1"/>
  <c r="AZ71" i="1" s="1"/>
  <c r="BA71" i="1" a="1"/>
  <c r="BA71" i="1" s="1"/>
  <c r="BB71" i="1" a="1"/>
  <c r="BB71" i="1" s="1"/>
  <c r="BC71" i="1" a="1"/>
  <c r="BC71" i="1" s="1"/>
  <c r="BD71" i="1" a="1"/>
  <c r="BD71" i="1" s="1"/>
  <c r="AZ63" i="1" a="1"/>
  <c r="AZ63" i="1" s="1"/>
  <c r="BA63" i="1" a="1"/>
  <c r="BA63" i="1" s="1"/>
  <c r="BB63" i="1" a="1"/>
  <c r="BB63" i="1" s="1"/>
  <c r="BC63" i="1" a="1"/>
  <c r="BC63" i="1" s="1"/>
  <c r="BD63" i="1" a="1"/>
  <c r="BD63" i="1" s="1"/>
  <c r="BB55" i="1" a="1"/>
  <c r="BB55" i="1" s="1"/>
  <c r="BC55" i="1" a="1"/>
  <c r="BC55" i="1" s="1"/>
  <c r="BD55" i="1" a="1"/>
  <c r="BD55" i="1" s="1"/>
  <c r="AZ55" i="1" a="1"/>
  <c r="AZ55" i="1" s="1"/>
  <c r="BA55" i="1" a="1"/>
  <c r="BA55" i="1" s="1"/>
  <c r="AZ47" i="1" a="1"/>
  <c r="AZ47" i="1" s="1"/>
  <c r="BA47" i="1" a="1"/>
  <c r="BA47" i="1" s="1"/>
  <c r="BB47" i="1" a="1"/>
  <c r="BB47" i="1" s="1"/>
  <c r="BC47" i="1" a="1"/>
  <c r="BC47" i="1" s="1"/>
  <c r="BD47" i="1" a="1"/>
  <c r="BD47" i="1" s="1"/>
  <c r="BC39" i="1" a="1"/>
  <c r="BC39" i="1" s="1"/>
  <c r="BD39" i="1" a="1"/>
  <c r="BD39" i="1" s="1"/>
  <c r="BB39" i="1" a="1"/>
  <c r="BB39" i="1" s="1"/>
  <c r="AZ39" i="1" a="1"/>
  <c r="AZ39" i="1" s="1"/>
  <c r="BA39" i="1" a="1"/>
  <c r="BA39" i="1" s="1"/>
  <c r="BA31" i="1" a="1"/>
  <c r="BA31" i="1" s="1"/>
  <c r="BB31" i="1" a="1"/>
  <c r="BB31" i="1" s="1"/>
  <c r="BC31" i="1" a="1"/>
  <c r="BC31" i="1" s="1"/>
  <c r="BD31" i="1" a="1"/>
  <c r="BD31" i="1" s="1"/>
  <c r="AZ31" i="1" a="1"/>
  <c r="AZ31" i="1" s="1"/>
  <c r="AZ23" i="1" a="1"/>
  <c r="AZ23" i="1" s="1"/>
  <c r="BA23" i="1" a="1"/>
  <c r="BA23" i="1" s="1"/>
  <c r="BB23" i="1" a="1"/>
  <c r="BB23" i="1" s="1"/>
  <c r="BC23" i="1" a="1"/>
  <c r="BC23" i="1" s="1"/>
  <c r="BD23" i="1" a="1"/>
  <c r="BD23" i="1" s="1"/>
  <c r="BB15" i="1" a="1"/>
  <c r="BB15" i="1" s="1"/>
  <c r="BC15" i="1" a="1"/>
  <c r="BC15" i="1" s="1"/>
  <c r="BD15" i="1" a="1"/>
  <c r="BD15" i="1" s="1"/>
  <c r="BA15" i="1" a="1"/>
  <c r="BA15" i="1" s="1"/>
  <c r="AZ15" i="1" a="1"/>
  <c r="AZ15" i="1" s="1"/>
  <c r="BA12" i="1" a="1"/>
  <c r="BA12" i="1" s="1"/>
  <c r="BB12" i="1" a="1"/>
  <c r="BB12" i="1" s="1"/>
  <c r="BC12" i="1" a="1"/>
  <c r="BC12" i="1" s="1"/>
  <c r="BD12" i="1" a="1"/>
  <c r="BD12" i="1" s="1"/>
  <c r="BB110" i="1" a="1"/>
  <c r="BB110" i="1" s="1"/>
  <c r="BC110" i="1" a="1"/>
  <c r="BC110" i="1" s="1"/>
  <c r="BD110" i="1" a="1"/>
  <c r="BD110" i="1" s="1"/>
  <c r="AZ110" i="1" a="1"/>
  <c r="AZ110" i="1" s="1"/>
  <c r="BA110" i="1" a="1"/>
  <c r="BA110" i="1" s="1"/>
  <c r="BD102" i="1" a="1"/>
  <c r="BD102" i="1" s="1"/>
  <c r="AZ102" i="1" a="1"/>
  <c r="AZ102" i="1" s="1"/>
  <c r="BA102" i="1" a="1"/>
  <c r="BA102" i="1" s="1"/>
  <c r="BB102" i="1" a="1"/>
  <c r="BB102" i="1" s="1"/>
  <c r="BC102" i="1" a="1"/>
  <c r="BC102" i="1" s="1"/>
  <c r="AZ94" i="1" a="1"/>
  <c r="AZ94" i="1" s="1"/>
  <c r="BA94" i="1" a="1"/>
  <c r="BA94" i="1" s="1"/>
  <c r="BB94" i="1" a="1"/>
  <c r="BB94" i="1" s="1"/>
  <c r="BC94" i="1" a="1"/>
  <c r="BC94" i="1" s="1"/>
  <c r="BD94" i="1" a="1"/>
  <c r="BD94" i="1" s="1"/>
  <c r="BA86" i="1" a="1"/>
  <c r="BA86" i="1" s="1"/>
  <c r="BB86" i="1" a="1"/>
  <c r="BB86" i="1" s="1"/>
  <c r="BC86" i="1" a="1"/>
  <c r="BC86" i="1" s="1"/>
  <c r="BD86" i="1" a="1"/>
  <c r="BD86" i="1" s="1"/>
  <c r="AZ86" i="1" a="1"/>
  <c r="AZ86" i="1" s="1"/>
  <c r="AZ78" i="1" a="1"/>
  <c r="AZ78" i="1" s="1"/>
  <c r="BA78" i="1" a="1"/>
  <c r="BA78" i="1" s="1"/>
  <c r="BB78" i="1" a="1"/>
  <c r="BB78" i="1" s="1"/>
  <c r="BC78" i="1" a="1"/>
  <c r="BC78" i="1" s="1"/>
  <c r="BD78" i="1" a="1"/>
  <c r="BD78" i="1" s="1"/>
  <c r="AZ70" i="1" a="1"/>
  <c r="AZ70" i="1" s="1"/>
  <c r="BA70" i="1" a="1"/>
  <c r="BA70" i="1" s="1"/>
  <c r="BB70" i="1" a="1"/>
  <c r="BB70" i="1" s="1"/>
  <c r="BC70" i="1" a="1"/>
  <c r="BC70" i="1" s="1"/>
  <c r="BD70" i="1" a="1"/>
  <c r="BD70" i="1" s="1"/>
  <c r="BC62" i="1" a="1"/>
  <c r="BC62" i="1" s="1"/>
  <c r="BD62" i="1" a="1"/>
  <c r="BD62" i="1" s="1"/>
  <c r="AZ62" i="1" a="1"/>
  <c r="AZ62" i="1" s="1"/>
  <c r="BA62" i="1" a="1"/>
  <c r="BA62" i="1" s="1"/>
  <c r="BB62" i="1" a="1"/>
  <c r="BB62" i="1" s="1"/>
  <c r="AZ54" i="1" a="1"/>
  <c r="AZ54" i="1" s="1"/>
  <c r="BA54" i="1" a="1"/>
  <c r="BA54" i="1" s="1"/>
  <c r="BB54" i="1" a="1"/>
  <c r="BB54" i="1" s="1"/>
  <c r="BC54" i="1" a="1"/>
  <c r="BC54" i="1" s="1"/>
  <c r="BD54" i="1" a="1"/>
  <c r="BD54" i="1" s="1"/>
  <c r="BC46" i="1" a="1"/>
  <c r="BC46" i="1" s="1"/>
  <c r="BD46" i="1" a="1"/>
  <c r="BD46" i="1" s="1"/>
  <c r="AZ46" i="1" a="1"/>
  <c r="AZ46" i="1" s="1"/>
  <c r="BA46" i="1" a="1"/>
  <c r="BA46" i="1" s="1"/>
  <c r="BB46" i="1" a="1"/>
  <c r="BB46" i="1" s="1"/>
  <c r="BB38" i="1" a="1"/>
  <c r="BB38" i="1" s="1"/>
  <c r="BC38" i="1" a="1"/>
  <c r="BC38" i="1" s="1"/>
  <c r="BD38" i="1" a="1"/>
  <c r="BD38" i="1" s="1"/>
  <c r="BA38" i="1" a="1"/>
  <c r="BA38" i="1" s="1"/>
  <c r="AZ38" i="1" a="1"/>
  <c r="AZ38" i="1" s="1"/>
  <c r="AZ30" i="1" a="1"/>
  <c r="AZ30" i="1" s="1"/>
  <c r="BA30" i="1" a="1"/>
  <c r="BA30" i="1" s="1"/>
  <c r="BB30" i="1" a="1"/>
  <c r="BB30" i="1" s="1"/>
  <c r="BC30" i="1" a="1"/>
  <c r="BC30" i="1" s="1"/>
  <c r="BD30" i="1" a="1"/>
  <c r="BD30" i="1" s="1"/>
  <c r="BC22" i="1" a="1"/>
  <c r="BC22" i="1" s="1"/>
  <c r="BD22" i="1" a="1"/>
  <c r="BD22" i="1" s="1"/>
  <c r="AZ22" i="1" a="1"/>
  <c r="AZ22" i="1" s="1"/>
  <c r="BA22" i="1" a="1"/>
  <c r="BA22" i="1" s="1"/>
  <c r="BB22" i="1" a="1"/>
  <c r="BB22" i="1" s="1"/>
  <c r="AZ14" i="1" a="1"/>
  <c r="AZ14" i="1" s="1"/>
  <c r="BA14" i="1" a="1"/>
  <c r="BA14" i="1" s="1"/>
  <c r="BB14" i="1" a="1"/>
  <c r="BB14" i="1" s="1"/>
  <c r="BC14" i="1" a="1"/>
  <c r="BC14" i="1" s="1"/>
  <c r="BD14" i="1" a="1"/>
  <c r="BD14" i="1" s="1"/>
  <c r="BA109" i="1" a="1"/>
  <c r="BA109" i="1" s="1"/>
  <c r="BB109" i="1" a="1"/>
  <c r="BB109" i="1" s="1"/>
  <c r="BC109" i="1" a="1"/>
  <c r="BC109" i="1" s="1"/>
  <c r="BD109" i="1" a="1"/>
  <c r="BD109" i="1" s="1"/>
  <c r="AZ109" i="1" a="1"/>
  <c r="AZ109" i="1" s="1"/>
  <c r="BB101" i="1" a="1"/>
  <c r="BB101" i="1" s="1"/>
  <c r="BC101" i="1" a="1"/>
  <c r="BC101" i="1" s="1"/>
  <c r="BD101" i="1" a="1"/>
  <c r="BD101" i="1" s="1"/>
  <c r="AZ101" i="1" a="1"/>
  <c r="AZ101" i="1" s="1"/>
  <c r="BA101" i="1" a="1"/>
  <c r="BA101" i="1" s="1"/>
  <c r="BD93" i="1" a="1"/>
  <c r="BD93" i="1" s="1"/>
  <c r="AZ93" i="1" a="1"/>
  <c r="AZ93" i="1" s="1"/>
  <c r="BA93" i="1" a="1"/>
  <c r="BA93" i="1" s="1"/>
  <c r="BB93" i="1" a="1"/>
  <c r="BB93" i="1" s="1"/>
  <c r="BC93" i="1" a="1"/>
  <c r="BC93" i="1" s="1"/>
  <c r="AZ85" i="1" a="1"/>
  <c r="AZ85" i="1" s="1"/>
  <c r="BA85" i="1" a="1"/>
  <c r="BA85" i="1" s="1"/>
  <c r="BB85" i="1" a="1"/>
  <c r="BB85" i="1" s="1"/>
  <c r="BC85" i="1" a="1"/>
  <c r="BC85" i="1" s="1"/>
  <c r="BD85" i="1" a="1"/>
  <c r="BD85" i="1" s="1"/>
  <c r="AZ77" i="1" a="1"/>
  <c r="AZ77" i="1" s="1"/>
  <c r="BA77" i="1" a="1"/>
  <c r="BA77" i="1" s="1"/>
  <c r="BB77" i="1" a="1"/>
  <c r="BB77" i="1" s="1"/>
  <c r="BC77" i="1" a="1"/>
  <c r="BC77" i="1" s="1"/>
  <c r="BD77" i="1" a="1"/>
  <c r="BD77" i="1" s="1"/>
  <c r="BC69" i="1" a="1"/>
  <c r="BC69" i="1" s="1"/>
  <c r="BD69" i="1" a="1"/>
  <c r="BD69" i="1" s="1"/>
  <c r="AZ69" i="1" a="1"/>
  <c r="AZ69" i="1" s="1"/>
  <c r="BA69" i="1" a="1"/>
  <c r="BA69" i="1" s="1"/>
  <c r="BB69" i="1" a="1"/>
  <c r="BB69" i="1" s="1"/>
  <c r="AZ61" i="1" a="1"/>
  <c r="AZ61" i="1" s="1"/>
  <c r="BA61" i="1" a="1"/>
  <c r="BA61" i="1" s="1"/>
  <c r="BB61" i="1" a="1"/>
  <c r="BB61" i="1" s="1"/>
  <c r="BC61" i="1" a="1"/>
  <c r="BC61" i="1" s="1"/>
  <c r="BD61" i="1" a="1"/>
  <c r="BD61" i="1" s="1"/>
  <c r="BD53" i="1" a="1"/>
  <c r="BD53" i="1" s="1"/>
  <c r="AZ53" i="1" a="1"/>
  <c r="AZ53" i="1" s="1"/>
  <c r="BC53" i="1" a="1"/>
  <c r="BC53" i="1" s="1"/>
  <c r="BA53" i="1" a="1"/>
  <c r="BA53" i="1" s="1"/>
  <c r="BB53" i="1" a="1"/>
  <c r="BB53" i="1" s="1"/>
  <c r="BB45" i="1" a="1"/>
  <c r="BB45" i="1" s="1"/>
  <c r="BC45" i="1" a="1"/>
  <c r="BC45" i="1" s="1"/>
  <c r="BD45" i="1" a="1"/>
  <c r="BD45" i="1" s="1"/>
  <c r="BA45" i="1" a="1"/>
  <c r="BA45" i="1" s="1"/>
  <c r="AZ45" i="1" a="1"/>
  <c r="AZ45" i="1" s="1"/>
  <c r="AZ37" i="1" a="1"/>
  <c r="AZ37" i="1" s="1"/>
  <c r="BA37" i="1" a="1"/>
  <c r="BA37" i="1" s="1"/>
  <c r="BB37" i="1" a="1"/>
  <c r="BB37" i="1" s="1"/>
  <c r="BC37" i="1" a="1"/>
  <c r="BC37" i="1" s="1"/>
  <c r="BD37" i="1" a="1"/>
  <c r="BD37" i="1" s="1"/>
  <c r="BD29" i="1" a="1"/>
  <c r="BD29" i="1" s="1"/>
  <c r="AZ29" i="1" a="1"/>
  <c r="AZ29" i="1" s="1"/>
  <c r="BA29" i="1" a="1"/>
  <c r="BA29" i="1" s="1"/>
  <c r="BC29" i="1" a="1"/>
  <c r="BC29" i="1" s="1"/>
  <c r="BB29" i="1" a="1"/>
  <c r="BB29" i="1" s="1"/>
  <c r="AZ21" i="1" a="1"/>
  <c r="AZ21" i="1" s="1"/>
  <c r="BA21" i="1" a="1"/>
  <c r="BA21" i="1" s="1"/>
  <c r="BB21" i="1" a="1"/>
  <c r="BB21" i="1" s="1"/>
  <c r="BC21" i="1" a="1"/>
  <c r="BC21" i="1" s="1"/>
  <c r="BD21" i="1" a="1"/>
  <c r="BD21" i="1" s="1"/>
  <c r="AZ13" i="1" a="1"/>
  <c r="AZ13" i="1" s="1"/>
  <c r="BA13" i="1" a="1"/>
  <c r="BA13" i="1" s="1"/>
  <c r="BB13" i="1" a="1"/>
  <c r="BB13" i="1" s="1"/>
  <c r="BC13" i="1" a="1"/>
  <c r="BC13" i="1" s="1"/>
  <c r="BD13" i="1" a="1"/>
  <c r="BD13" i="1" s="1"/>
  <c r="BA100" i="1" a="1"/>
  <c r="BA100" i="1" s="1"/>
  <c r="BB100" i="1" a="1"/>
  <c r="BB100" i="1" s="1"/>
  <c r="BC100" i="1" a="1"/>
  <c r="BC100" i="1" s="1"/>
  <c r="BD100" i="1" a="1"/>
  <c r="BD100" i="1" s="1"/>
  <c r="AZ100" i="1" a="1"/>
  <c r="AZ100" i="1" s="1"/>
  <c r="BC92" i="1" a="1"/>
  <c r="BC92" i="1" s="1"/>
  <c r="BD92" i="1" a="1"/>
  <c r="BD92" i="1" s="1"/>
  <c r="AZ92" i="1" a="1"/>
  <c r="AZ92" i="1" s="1"/>
  <c r="BA92" i="1" a="1"/>
  <c r="BA92" i="1" s="1"/>
  <c r="BB92" i="1" a="1"/>
  <c r="BB92" i="1" s="1"/>
  <c r="BD84" i="1" a="1"/>
  <c r="BD84" i="1" s="1"/>
  <c r="AZ84" i="1" a="1"/>
  <c r="AZ84" i="1" s="1"/>
  <c r="BA84" i="1" a="1"/>
  <c r="BA84" i="1" s="1"/>
  <c r="BB84" i="1" a="1"/>
  <c r="BB84" i="1" s="1"/>
  <c r="BC84" i="1" a="1"/>
  <c r="BC84" i="1" s="1"/>
  <c r="BD76" i="1" a="1"/>
  <c r="BD76" i="1" s="1"/>
  <c r="AZ76" i="1" a="1"/>
  <c r="AZ76" i="1" s="1"/>
  <c r="BA76" i="1" a="1"/>
  <c r="BA76" i="1" s="1"/>
  <c r="BB76" i="1" a="1"/>
  <c r="BB76" i="1" s="1"/>
  <c r="BC76" i="1" a="1"/>
  <c r="BC76" i="1" s="1"/>
  <c r="BA68" i="1" a="1"/>
  <c r="BA68" i="1" s="1"/>
  <c r="BB68" i="1" a="1"/>
  <c r="BB68" i="1" s="1"/>
  <c r="BC68" i="1" a="1"/>
  <c r="BC68" i="1" s="1"/>
  <c r="BD68" i="1" a="1"/>
  <c r="BD68" i="1" s="1"/>
  <c r="AZ68" i="1" a="1"/>
  <c r="AZ68" i="1" s="1"/>
  <c r="AZ60" i="1" a="1"/>
  <c r="AZ60" i="1" s="1"/>
  <c r="BA60" i="1" a="1"/>
  <c r="BA60" i="1" s="1"/>
  <c r="BD60" i="1" a="1"/>
  <c r="BD60" i="1" s="1"/>
  <c r="BB60" i="1" a="1"/>
  <c r="BB60" i="1" s="1"/>
  <c r="BC60" i="1" a="1"/>
  <c r="BC60" i="1" s="1"/>
  <c r="BB52" i="1" a="1"/>
  <c r="BB52" i="1" s="1"/>
  <c r="BC52" i="1" a="1"/>
  <c r="BC52" i="1" s="1"/>
  <c r="BD52" i="1" a="1"/>
  <c r="BD52" i="1" s="1"/>
  <c r="AZ52" i="1" a="1"/>
  <c r="AZ52" i="1" s="1"/>
  <c r="BA52" i="1" a="1"/>
  <c r="BA52" i="1" s="1"/>
  <c r="AZ44" i="1" a="1"/>
  <c r="AZ44" i="1" s="1"/>
  <c r="BA44" i="1" a="1"/>
  <c r="BA44" i="1" s="1"/>
  <c r="BB44" i="1" a="1"/>
  <c r="BB44" i="1" s="1"/>
  <c r="BC44" i="1" a="1"/>
  <c r="BC44" i="1" s="1"/>
  <c r="BD44" i="1" a="1"/>
  <c r="BD44" i="1" s="1"/>
  <c r="AZ36" i="1" a="1"/>
  <c r="AZ36" i="1" s="1"/>
  <c r="BA36" i="1" a="1"/>
  <c r="BA36" i="1" s="1"/>
  <c r="BD36" i="1" a="1"/>
  <c r="BD36" i="1" s="1"/>
  <c r="BB36" i="1" a="1"/>
  <c r="BB36" i="1" s="1"/>
  <c r="BC36" i="1" a="1"/>
  <c r="BC36" i="1" s="1"/>
  <c r="BA28" i="1" a="1"/>
  <c r="BA28" i="1" s="1"/>
  <c r="BB28" i="1" a="1"/>
  <c r="BB28" i="1" s="1"/>
  <c r="BC28" i="1" a="1"/>
  <c r="BC28" i="1" s="1"/>
  <c r="BD28" i="1" a="1"/>
  <c r="BD28" i="1" s="1"/>
  <c r="AZ28" i="1" a="1"/>
  <c r="AZ28" i="1" s="1"/>
  <c r="AZ20" i="1" a="1"/>
  <c r="AZ20" i="1" s="1"/>
  <c r="BA20" i="1" a="1"/>
  <c r="BA20" i="1" s="1"/>
  <c r="BB20" i="1" a="1"/>
  <c r="BB20" i="1" s="1"/>
  <c r="BC20" i="1" a="1"/>
  <c r="BC20" i="1" s="1"/>
  <c r="BD20" i="1" a="1"/>
  <c r="BD20" i="1" s="1"/>
  <c r="AZ108" i="1" a="1"/>
  <c r="AZ108" i="1" s="1"/>
  <c r="BA108" i="1" a="1"/>
  <c r="BA108" i="1" s="1"/>
  <c r="BB108" i="1" a="1"/>
  <c r="BB108" i="1" s="1"/>
  <c r="BC108" i="1" a="1"/>
  <c r="BC108" i="1" s="1"/>
  <c r="BD108" i="1" a="1"/>
  <c r="BD108" i="1" s="1"/>
  <c r="BD107" i="1" a="1"/>
  <c r="BD107" i="1" s="1"/>
  <c r="AZ107" i="1" a="1"/>
  <c r="AZ107" i="1" s="1"/>
  <c r="BA107" i="1" a="1"/>
  <c r="BA107" i="1" s="1"/>
  <c r="BB107" i="1" a="1"/>
  <c r="BB107" i="1" s="1"/>
  <c r="BC107" i="1" a="1"/>
  <c r="BC107" i="1" s="1"/>
  <c r="AZ99" i="1" a="1"/>
  <c r="AZ99" i="1" s="1"/>
  <c r="BA99" i="1" a="1"/>
  <c r="BA99" i="1" s="1"/>
  <c r="BB99" i="1" a="1"/>
  <c r="BB99" i="1" s="1"/>
  <c r="BC99" i="1" a="1"/>
  <c r="BC99" i="1" s="1"/>
  <c r="BD99" i="1" a="1"/>
  <c r="BD99" i="1" s="1"/>
  <c r="BA91" i="1" a="1"/>
  <c r="BA91" i="1" s="1"/>
  <c r="BB91" i="1" a="1"/>
  <c r="BB91" i="1" s="1"/>
  <c r="BC91" i="1" a="1"/>
  <c r="BC91" i="1" s="1"/>
  <c r="BD91" i="1" a="1"/>
  <c r="BD91" i="1" s="1"/>
  <c r="AZ91" i="1" a="1"/>
  <c r="AZ91" i="1" s="1"/>
  <c r="BC83" i="1" a="1"/>
  <c r="BC83" i="1" s="1"/>
  <c r="BD83" i="1" a="1"/>
  <c r="BD83" i="1" s="1"/>
  <c r="AZ83" i="1" a="1"/>
  <c r="AZ83" i="1" s="1"/>
  <c r="BA83" i="1" a="1"/>
  <c r="BA83" i="1" s="1"/>
  <c r="BB83" i="1" a="1"/>
  <c r="BB83" i="1" s="1"/>
  <c r="BB75" i="1" a="1"/>
  <c r="BB75" i="1" s="1"/>
  <c r="BC75" i="1" a="1"/>
  <c r="BC75" i="1" s="1"/>
  <c r="BD75" i="1" a="1"/>
  <c r="BD75" i="1" s="1"/>
  <c r="AZ75" i="1" a="1"/>
  <c r="AZ75" i="1" s="1"/>
  <c r="BA75" i="1" a="1"/>
  <c r="BA75" i="1" s="1"/>
  <c r="AZ67" i="1" a="1"/>
  <c r="AZ67" i="1" s="1"/>
  <c r="BA67" i="1" a="1"/>
  <c r="BA67" i="1" s="1"/>
  <c r="BB67" i="1" a="1"/>
  <c r="BB67" i="1" s="1"/>
  <c r="BC67" i="1" a="1"/>
  <c r="BC67" i="1" s="1"/>
  <c r="BD67" i="1" a="1"/>
  <c r="BD67" i="1" s="1"/>
  <c r="BB59" i="1" a="1"/>
  <c r="BB59" i="1" s="1"/>
  <c r="BC59" i="1" a="1"/>
  <c r="BC59" i="1" s="1"/>
  <c r="BD59" i="1" a="1"/>
  <c r="BD59" i="1" s="1"/>
  <c r="AZ59" i="1" a="1"/>
  <c r="AZ59" i="1" s="1"/>
  <c r="BA59" i="1" a="1"/>
  <c r="BA59" i="1" s="1"/>
  <c r="BA51" i="1" a="1"/>
  <c r="BA51" i="1" s="1"/>
  <c r="BB51" i="1" a="1"/>
  <c r="BB51" i="1" s="1"/>
  <c r="BC51" i="1" a="1"/>
  <c r="BC51" i="1" s="1"/>
  <c r="AZ51" i="1" a="1"/>
  <c r="AZ51" i="1" s="1"/>
  <c r="BD51" i="1" a="1"/>
  <c r="BD51" i="1" s="1"/>
  <c r="AZ43" i="1" a="1"/>
  <c r="AZ43" i="1" s="1"/>
  <c r="BA43" i="1" a="1"/>
  <c r="BA43" i="1" s="1"/>
  <c r="BB43" i="1" a="1"/>
  <c r="BB43" i="1" s="1"/>
  <c r="BC43" i="1" a="1"/>
  <c r="BC43" i="1" s="1"/>
  <c r="BD43" i="1" a="1"/>
  <c r="BD43" i="1" s="1"/>
  <c r="BB35" i="1" a="1"/>
  <c r="BB35" i="1" s="1"/>
  <c r="BC35" i="1" a="1"/>
  <c r="BC35" i="1" s="1"/>
  <c r="BD35" i="1" a="1"/>
  <c r="BD35" i="1" s="1"/>
  <c r="AZ35" i="1" a="1"/>
  <c r="AZ35" i="1" s="1"/>
  <c r="BA35" i="1" a="1"/>
  <c r="BA35" i="1" s="1"/>
  <c r="AZ27" i="1" a="1"/>
  <c r="AZ27" i="1" s="1"/>
  <c r="BA27" i="1" a="1"/>
  <c r="BA27" i="1" s="1"/>
  <c r="BB27" i="1" a="1"/>
  <c r="BB27" i="1" s="1"/>
  <c r="BC27" i="1" a="1"/>
  <c r="BC27" i="1" s="1"/>
  <c r="BD27" i="1" a="1"/>
  <c r="BD27" i="1" s="1"/>
  <c r="BD19" i="1" a="1"/>
  <c r="BD19" i="1" s="1"/>
  <c r="AZ19" i="1" a="1"/>
  <c r="AZ19" i="1" s="1"/>
  <c r="BA19" i="1" a="1"/>
  <c r="BA19" i="1" s="1"/>
  <c r="BB19" i="1" a="1"/>
  <c r="BB19" i="1" s="1"/>
  <c r="BC19" i="1" a="1"/>
  <c r="BC19" i="1" s="1"/>
  <c r="AN105" i="1" a="1"/>
  <c r="AN105" i="1" s="1"/>
  <c r="AJ105" i="1" a="1"/>
  <c r="AJ105" i="1" s="1"/>
  <c r="AK105" i="1" a="1"/>
  <c r="AK105" i="1" s="1"/>
  <c r="AL105" i="1" a="1"/>
  <c r="AL105" i="1" s="1"/>
  <c r="AM105" i="1" a="1"/>
  <c r="AM105" i="1" s="1"/>
  <c r="AN89" i="1" a="1"/>
  <c r="AN89" i="1" s="1"/>
  <c r="AJ89" i="1" a="1"/>
  <c r="AJ89" i="1" s="1"/>
  <c r="AK89" i="1" a="1"/>
  <c r="AK89" i="1" s="1"/>
  <c r="AL89" i="1" a="1"/>
  <c r="AL89" i="1" s="1"/>
  <c r="AM89" i="1" a="1"/>
  <c r="AM89" i="1" s="1"/>
  <c r="AN73" i="1" a="1"/>
  <c r="AN73" i="1" s="1"/>
  <c r="AJ73" i="1" a="1"/>
  <c r="AJ73" i="1" s="1"/>
  <c r="AK73" i="1" a="1"/>
  <c r="AK73" i="1" s="1"/>
  <c r="AL73" i="1" a="1"/>
  <c r="AL73" i="1" s="1"/>
  <c r="AM73" i="1" a="1"/>
  <c r="AM73" i="1" s="1"/>
  <c r="AN57" i="1" a="1"/>
  <c r="AN57" i="1" s="1"/>
  <c r="AJ57" i="1" a="1"/>
  <c r="AJ57" i="1" s="1"/>
  <c r="AM57" i="1" a="1"/>
  <c r="AM57" i="1" s="1"/>
  <c r="AL57" i="1" a="1"/>
  <c r="AL57" i="1" s="1"/>
  <c r="AK57" i="1" a="1"/>
  <c r="AK57" i="1" s="1"/>
  <c r="AN33" i="1" a="1"/>
  <c r="AN33" i="1" s="1"/>
  <c r="AJ33" i="1" a="1"/>
  <c r="AJ33" i="1" s="1"/>
  <c r="AK33" i="1" a="1"/>
  <c r="AK33" i="1" s="1"/>
  <c r="AL33" i="1" a="1"/>
  <c r="AL33" i="1" s="1"/>
  <c r="AM33" i="1" a="1"/>
  <c r="AM33" i="1" s="1"/>
  <c r="AM17" i="1" a="1"/>
  <c r="AM17" i="1" s="1"/>
  <c r="AN17" i="1" a="1"/>
  <c r="AN17" i="1" s="1"/>
  <c r="AJ17" i="1" a="1"/>
  <c r="AJ17" i="1" s="1"/>
  <c r="AK17" i="1" a="1"/>
  <c r="AK17" i="1" s="1"/>
  <c r="AL17" i="1" a="1"/>
  <c r="AL17" i="1" s="1"/>
  <c r="AM12" i="1" a="1"/>
  <c r="AM12" i="1" s="1"/>
  <c r="AL12" i="1" a="1"/>
  <c r="AL12" i="1" s="1"/>
  <c r="AN12" i="1" a="1"/>
  <c r="AN12" i="1" s="1"/>
  <c r="AK12" i="1" a="1"/>
  <c r="AK12" i="1" s="1"/>
  <c r="AN104" i="1" a="1"/>
  <c r="AN104" i="1" s="1"/>
  <c r="AJ104" i="1" a="1"/>
  <c r="AJ104" i="1" s="1"/>
  <c r="AM104" i="1" a="1"/>
  <c r="AM104" i="1" s="1"/>
  <c r="AK104" i="1" a="1"/>
  <c r="AK104" i="1" s="1"/>
  <c r="AL104" i="1" a="1"/>
  <c r="AL104" i="1" s="1"/>
  <c r="AK96" i="1" a="1"/>
  <c r="AK96" i="1" s="1"/>
  <c r="AL96" i="1" a="1"/>
  <c r="AL96" i="1" s="1"/>
  <c r="AM96" i="1" a="1"/>
  <c r="AM96" i="1" s="1"/>
  <c r="AN96" i="1" a="1"/>
  <c r="AN96" i="1" s="1"/>
  <c r="AJ96" i="1" a="1"/>
  <c r="AJ96" i="1" s="1"/>
  <c r="AM88" i="1" a="1"/>
  <c r="AM88" i="1" s="1"/>
  <c r="AN88" i="1" a="1"/>
  <c r="AN88" i="1" s="1"/>
  <c r="AJ88" i="1" a="1"/>
  <c r="AJ88" i="1" s="1"/>
  <c r="AK88" i="1" a="1"/>
  <c r="AK88" i="1" s="1"/>
  <c r="AL88" i="1" a="1"/>
  <c r="AL88" i="1" s="1"/>
  <c r="AK80" i="1" a="1"/>
  <c r="AK80" i="1" s="1"/>
  <c r="AM80" i="1" a="1"/>
  <c r="AM80" i="1" s="1"/>
  <c r="AN80" i="1" a="1"/>
  <c r="AN80" i="1" s="1"/>
  <c r="AJ80" i="1" a="1"/>
  <c r="AJ80" i="1" s="1"/>
  <c r="AL80" i="1" a="1"/>
  <c r="AL80" i="1" s="1"/>
  <c r="AL72" i="1" a="1"/>
  <c r="AL72" i="1" s="1"/>
  <c r="AM72" i="1" a="1"/>
  <c r="AM72" i="1" s="1"/>
  <c r="AN72" i="1" a="1"/>
  <c r="AN72" i="1" s="1"/>
  <c r="AK72" i="1" a="1"/>
  <c r="AK72" i="1" s="1"/>
  <c r="AJ72" i="1" a="1"/>
  <c r="AJ72" i="1" s="1"/>
  <c r="AL64" i="1" a="1"/>
  <c r="AL64" i="1" s="1"/>
  <c r="AM64" i="1" a="1"/>
  <c r="AM64" i="1" s="1"/>
  <c r="AK64" i="1" a="1"/>
  <c r="AK64" i="1" s="1"/>
  <c r="AN64" i="1" a="1"/>
  <c r="AN64" i="1" s="1"/>
  <c r="AJ64" i="1" a="1"/>
  <c r="AJ64" i="1" s="1"/>
  <c r="AL56" i="1" a="1"/>
  <c r="AL56" i="1" s="1"/>
  <c r="AM56" i="1" a="1"/>
  <c r="AM56" i="1" s="1"/>
  <c r="AJ56" i="1" a="1"/>
  <c r="AJ56" i="1" s="1"/>
  <c r="AK56" i="1" a="1"/>
  <c r="AK56" i="1" s="1"/>
  <c r="AN56" i="1" a="1"/>
  <c r="AN56" i="1" s="1"/>
  <c r="AK48" i="1" a="1"/>
  <c r="AK48" i="1" s="1"/>
  <c r="AL48" i="1" a="1"/>
  <c r="AL48" i="1" s="1"/>
  <c r="AN48" i="1" a="1"/>
  <c r="AN48" i="1" s="1"/>
  <c r="AJ48" i="1" a="1"/>
  <c r="AJ48" i="1" s="1"/>
  <c r="AM48" i="1" a="1"/>
  <c r="AM48" i="1" s="1"/>
  <c r="AL40" i="1" a="1"/>
  <c r="AL40" i="1" s="1"/>
  <c r="AM40" i="1" a="1"/>
  <c r="AM40" i="1" s="1"/>
  <c r="AN40" i="1" a="1"/>
  <c r="AN40" i="1" s="1"/>
  <c r="AK40" i="1" a="1"/>
  <c r="AK40" i="1" s="1"/>
  <c r="AJ40" i="1" a="1"/>
  <c r="AJ40" i="1" s="1"/>
  <c r="AL32" i="1" a="1"/>
  <c r="AL32" i="1" s="1"/>
  <c r="AM32" i="1" a="1"/>
  <c r="AM32" i="1" s="1"/>
  <c r="AK32" i="1" a="1"/>
  <c r="AK32" i="1" s="1"/>
  <c r="AN32" i="1" a="1"/>
  <c r="AN32" i="1" s="1"/>
  <c r="AJ32" i="1" a="1"/>
  <c r="AJ32" i="1" s="1"/>
  <c r="AL24" i="1" a="1"/>
  <c r="AL24" i="1" s="1"/>
  <c r="AM24" i="1" a="1"/>
  <c r="AM24" i="1" s="1"/>
  <c r="AJ24" i="1" a="1"/>
  <c r="AJ24" i="1" s="1"/>
  <c r="AK24" i="1" a="1"/>
  <c r="AK24" i="1" s="1"/>
  <c r="AN24" i="1" a="1"/>
  <c r="AN24" i="1" s="1"/>
  <c r="AK16" i="1" a="1"/>
  <c r="AK16" i="1" s="1"/>
  <c r="AL16" i="1" a="1"/>
  <c r="AL16" i="1" s="1"/>
  <c r="AN16" i="1" a="1"/>
  <c r="AN16" i="1" s="1"/>
  <c r="AJ16" i="1" a="1"/>
  <c r="AJ16" i="1" s="1"/>
  <c r="AM16" i="1" a="1"/>
  <c r="AM16" i="1" s="1"/>
  <c r="AK97" i="1" a="1"/>
  <c r="AK97" i="1" s="1"/>
  <c r="AL97" i="1" a="1"/>
  <c r="AL97" i="1" s="1"/>
  <c r="AM97" i="1" a="1"/>
  <c r="AM97" i="1" s="1"/>
  <c r="AN97" i="1" a="1"/>
  <c r="AN97" i="1" s="1"/>
  <c r="AJ97" i="1" a="1"/>
  <c r="AJ97" i="1" s="1"/>
  <c r="AK81" i="1" a="1"/>
  <c r="AK81" i="1" s="1"/>
  <c r="AL81" i="1" a="1"/>
  <c r="AL81" i="1" s="1"/>
  <c r="AM81" i="1" a="1"/>
  <c r="AM81" i="1" s="1"/>
  <c r="AJ81" i="1" a="1"/>
  <c r="AJ81" i="1" s="1"/>
  <c r="AN81" i="1" a="1"/>
  <c r="AN81" i="1" s="1"/>
  <c r="AN65" i="1" a="1"/>
  <c r="AN65" i="1" s="1"/>
  <c r="AJ65" i="1" a="1"/>
  <c r="AJ65" i="1" s="1"/>
  <c r="AK65" i="1" a="1"/>
  <c r="AK65" i="1" s="1"/>
  <c r="AL65" i="1" a="1"/>
  <c r="AL65" i="1" s="1"/>
  <c r="AM65" i="1" a="1"/>
  <c r="AM65" i="1" s="1"/>
  <c r="AM49" i="1" a="1"/>
  <c r="AM49" i="1" s="1"/>
  <c r="AN49" i="1" a="1"/>
  <c r="AN49" i="1" s="1"/>
  <c r="AJ49" i="1" a="1"/>
  <c r="AJ49" i="1" s="1"/>
  <c r="AK49" i="1" a="1"/>
  <c r="AK49" i="1" s="1"/>
  <c r="AL49" i="1" a="1"/>
  <c r="AL49" i="1" s="1"/>
  <c r="AN41" i="1" a="1"/>
  <c r="AN41" i="1" s="1"/>
  <c r="AJ41" i="1" a="1"/>
  <c r="AJ41" i="1" s="1"/>
  <c r="AK41" i="1" a="1"/>
  <c r="AK41" i="1" s="1"/>
  <c r="AL41" i="1" a="1"/>
  <c r="AL41" i="1" s="1"/>
  <c r="AM41" i="1" a="1"/>
  <c r="AM41" i="1" s="1"/>
  <c r="AN25" i="1" a="1"/>
  <c r="AN25" i="1" s="1"/>
  <c r="AJ25" i="1" a="1"/>
  <c r="AJ25" i="1" s="1"/>
  <c r="AM25" i="1" a="1"/>
  <c r="AM25" i="1" s="1"/>
  <c r="AL25" i="1" a="1"/>
  <c r="AL25" i="1" s="1"/>
  <c r="AK25" i="1" a="1"/>
  <c r="AK25" i="1" s="1"/>
  <c r="AK111" i="1" a="1"/>
  <c r="AK111" i="1" s="1"/>
  <c r="AL111" i="1" a="1"/>
  <c r="AL111" i="1" s="1"/>
  <c r="AJ111" i="1" a="1"/>
  <c r="AJ111" i="1" s="1"/>
  <c r="AM111" i="1" a="1"/>
  <c r="AM111" i="1" s="1"/>
  <c r="AN111" i="1" a="1"/>
  <c r="AN111" i="1" s="1"/>
  <c r="AM103" i="1" a="1"/>
  <c r="AM103" i="1" s="1"/>
  <c r="AN103" i="1" a="1"/>
  <c r="AN103" i="1" s="1"/>
  <c r="AJ103" i="1" a="1"/>
  <c r="AJ103" i="1" s="1"/>
  <c r="AK103" i="1" a="1"/>
  <c r="AK103" i="1" s="1"/>
  <c r="AL103" i="1" a="1"/>
  <c r="AL103" i="1" s="1"/>
  <c r="AK95" i="1" a="1"/>
  <c r="AK95" i="1" s="1"/>
  <c r="AL95" i="1" a="1"/>
  <c r="AL95" i="1" s="1"/>
  <c r="AM95" i="1" a="1"/>
  <c r="AM95" i="1" s="1"/>
  <c r="AJ95" i="1" a="1"/>
  <c r="AJ95" i="1" s="1"/>
  <c r="AN95" i="1" a="1"/>
  <c r="AN95" i="1" s="1"/>
  <c r="AM87" i="1" a="1"/>
  <c r="AM87" i="1" s="1"/>
  <c r="AL87" i="1" a="1"/>
  <c r="AL87" i="1" s="1"/>
  <c r="AN87" i="1" a="1"/>
  <c r="AN87" i="1" s="1"/>
  <c r="AJ87" i="1" a="1"/>
  <c r="AJ87" i="1" s="1"/>
  <c r="AK87" i="1" a="1"/>
  <c r="AK87" i="1" s="1"/>
  <c r="AJ79" i="1" a="1"/>
  <c r="AJ79" i="1" s="1"/>
  <c r="AL79" i="1" a="1"/>
  <c r="AL79" i="1" s="1"/>
  <c r="AK79" i="1" a="1"/>
  <c r="AK79" i="1" s="1"/>
  <c r="AM79" i="1" a="1"/>
  <c r="AM79" i="1" s="1"/>
  <c r="AN79" i="1" a="1"/>
  <c r="AN79" i="1" s="1"/>
  <c r="AK71" i="1" a="1"/>
  <c r="AK71" i="1" s="1"/>
  <c r="AM71" i="1" a="1"/>
  <c r="AM71" i="1" s="1"/>
  <c r="AJ71" i="1" a="1"/>
  <c r="AJ71" i="1" s="1"/>
  <c r="AL71" i="1" a="1"/>
  <c r="AL71" i="1" s="1"/>
  <c r="AN71" i="1" a="1"/>
  <c r="AN71" i="1" s="1"/>
  <c r="AK63" i="1" a="1"/>
  <c r="AK63" i="1" s="1"/>
  <c r="AL63" i="1" a="1"/>
  <c r="AL63" i="1" s="1"/>
  <c r="AJ63" i="1" a="1"/>
  <c r="AJ63" i="1" s="1"/>
  <c r="AM63" i="1" a="1"/>
  <c r="AM63" i="1" s="1"/>
  <c r="AN63" i="1" a="1"/>
  <c r="AN63" i="1" s="1"/>
  <c r="AJ55" i="1" a="1"/>
  <c r="AJ55" i="1" s="1"/>
  <c r="AK55" i="1" a="1"/>
  <c r="AK55" i="1" s="1"/>
  <c r="AL55" i="1" a="1"/>
  <c r="AL55" i="1" s="1"/>
  <c r="AM55" i="1" a="1"/>
  <c r="AM55" i="1" s="1"/>
  <c r="AN55" i="1" a="1"/>
  <c r="AN55" i="1" s="1"/>
  <c r="AJ47" i="1" a="1"/>
  <c r="AJ47" i="1" s="1"/>
  <c r="AK47" i="1" a="1"/>
  <c r="AK47" i="1" s="1"/>
  <c r="AM47" i="1" a="1"/>
  <c r="AM47" i="1" s="1"/>
  <c r="AL47" i="1" a="1"/>
  <c r="AL47" i="1" s="1"/>
  <c r="AN47" i="1" a="1"/>
  <c r="AN47" i="1" s="1"/>
  <c r="AJ39" i="1" a="1"/>
  <c r="AJ39" i="1" s="1"/>
  <c r="AK39" i="1" a="1"/>
  <c r="AK39" i="1" s="1"/>
  <c r="AL39" i="1" a="1"/>
  <c r="AL39" i="1" s="1"/>
  <c r="AM39" i="1" a="1"/>
  <c r="AM39" i="1" s="1"/>
  <c r="AN39" i="1" a="1"/>
  <c r="AN39" i="1" s="1"/>
  <c r="AK31" i="1" a="1"/>
  <c r="AK31" i="1" s="1"/>
  <c r="AL31" i="1" a="1"/>
  <c r="AL31" i="1" s="1"/>
  <c r="AJ31" i="1" a="1"/>
  <c r="AJ31" i="1" s="1"/>
  <c r="AM31" i="1" a="1"/>
  <c r="AM31" i="1" s="1"/>
  <c r="AN31" i="1" a="1"/>
  <c r="AN31" i="1" s="1"/>
  <c r="AJ23" i="1" a="1"/>
  <c r="AJ23" i="1" s="1"/>
  <c r="AK23" i="1" a="1"/>
  <c r="AK23" i="1" s="1"/>
  <c r="AL23" i="1" a="1"/>
  <c r="AL23" i="1" s="1"/>
  <c r="AM23" i="1" a="1"/>
  <c r="AM23" i="1" s="1"/>
  <c r="AN23" i="1" a="1"/>
  <c r="AN23" i="1" s="1"/>
  <c r="AJ15" i="1" a="1"/>
  <c r="AJ15" i="1" s="1"/>
  <c r="AK15" i="1" a="1"/>
  <c r="AK15" i="1" s="1"/>
  <c r="AM15" i="1" a="1"/>
  <c r="AM15" i="1" s="1"/>
  <c r="AL15" i="1" a="1"/>
  <c r="AL15" i="1" s="1"/>
  <c r="AN15" i="1" a="1"/>
  <c r="AN15" i="1" s="1"/>
  <c r="AJ110" i="1" a="1"/>
  <c r="AJ110" i="1" s="1"/>
  <c r="AK110" i="1" a="1"/>
  <c r="AK110" i="1" s="1"/>
  <c r="AL110" i="1" a="1"/>
  <c r="AL110" i="1" s="1"/>
  <c r="AM110" i="1" a="1"/>
  <c r="AM110" i="1" s="1"/>
  <c r="AN110" i="1" a="1"/>
  <c r="AN110" i="1" s="1"/>
  <c r="AM102" i="1" a="1"/>
  <c r="AM102" i="1" s="1"/>
  <c r="AN102" i="1" a="1"/>
  <c r="AN102" i="1" s="1"/>
  <c r="AJ102" i="1" a="1"/>
  <c r="AJ102" i="1" s="1"/>
  <c r="AK102" i="1" a="1"/>
  <c r="AK102" i="1" s="1"/>
  <c r="AL102" i="1" a="1"/>
  <c r="AL102" i="1" s="1"/>
  <c r="AJ94" i="1" a="1"/>
  <c r="AJ94" i="1" s="1"/>
  <c r="AK94" i="1" a="1"/>
  <c r="AK94" i="1" s="1"/>
  <c r="AL94" i="1" a="1"/>
  <c r="AL94" i="1" s="1"/>
  <c r="AM94" i="1" a="1"/>
  <c r="AM94" i="1" s="1"/>
  <c r="AN94" i="1" a="1"/>
  <c r="AN94" i="1" s="1"/>
  <c r="AM86" i="1" a="1"/>
  <c r="AM86" i="1" s="1"/>
  <c r="AN86" i="1" a="1"/>
  <c r="AN86" i="1" s="1"/>
  <c r="AJ86" i="1" a="1"/>
  <c r="AJ86" i="1" s="1"/>
  <c r="AK86" i="1" a="1"/>
  <c r="AK86" i="1" s="1"/>
  <c r="AL86" i="1" a="1"/>
  <c r="AL86" i="1" s="1"/>
  <c r="AN78" i="1" a="1"/>
  <c r="AN78" i="1" s="1"/>
  <c r="AJ78" i="1" a="1"/>
  <c r="AJ78" i="1" s="1"/>
  <c r="AM78" i="1" a="1"/>
  <c r="AM78" i="1" s="1"/>
  <c r="AK78" i="1" a="1"/>
  <c r="AK78" i="1" s="1"/>
  <c r="AL78" i="1" a="1"/>
  <c r="AL78" i="1" s="1"/>
  <c r="AJ70" i="1" a="1"/>
  <c r="AJ70" i="1" s="1"/>
  <c r="AL70" i="1" a="1"/>
  <c r="AL70" i="1" s="1"/>
  <c r="AM70" i="1" a="1"/>
  <c r="AM70" i="1" s="1"/>
  <c r="AN70" i="1" a="1"/>
  <c r="AN70" i="1" s="1"/>
  <c r="AK70" i="1" a="1"/>
  <c r="AK70" i="1" s="1"/>
  <c r="AK62" i="1" a="1"/>
  <c r="AK62" i="1" s="1"/>
  <c r="AJ62" i="1" a="1"/>
  <c r="AJ62" i="1" s="1"/>
  <c r="AL62" i="1" a="1"/>
  <c r="AL62" i="1" s="1"/>
  <c r="AM62" i="1" a="1"/>
  <c r="AM62" i="1" s="1"/>
  <c r="AN62" i="1" a="1"/>
  <c r="AN62" i="1" s="1"/>
  <c r="AJ54" i="1" a="1"/>
  <c r="AJ54" i="1" s="1"/>
  <c r="AK54" i="1" a="1"/>
  <c r="AK54" i="1" s="1"/>
  <c r="AL54" i="1" a="1"/>
  <c r="AL54" i="1" s="1"/>
  <c r="AM54" i="1" a="1"/>
  <c r="AM54" i="1" s="1"/>
  <c r="AN54" i="1" a="1"/>
  <c r="AN54" i="1" s="1"/>
  <c r="AK46" i="1" a="1"/>
  <c r="AK46" i="1" s="1"/>
  <c r="AN46" i="1" a="1"/>
  <c r="AN46" i="1" s="1"/>
  <c r="AM46" i="1" a="1"/>
  <c r="AM46" i="1" s="1"/>
  <c r="AJ46" i="1" a="1"/>
  <c r="AJ46" i="1" s="1"/>
  <c r="AL46" i="1" a="1"/>
  <c r="AL46" i="1" s="1"/>
  <c r="AJ38" i="1" a="1"/>
  <c r="AJ38" i="1" s="1"/>
  <c r="AK38" i="1" a="1"/>
  <c r="AK38" i="1" s="1"/>
  <c r="AM38" i="1" a="1"/>
  <c r="AM38" i="1" s="1"/>
  <c r="AL38" i="1" a="1"/>
  <c r="AL38" i="1" s="1"/>
  <c r="AN38" i="1" a="1"/>
  <c r="AN38" i="1" s="1"/>
  <c r="AK30" i="1" a="1"/>
  <c r="AK30" i="1" s="1"/>
  <c r="AJ30" i="1" a="1"/>
  <c r="AJ30" i="1" s="1"/>
  <c r="AL30" i="1" a="1"/>
  <c r="AL30" i="1" s="1"/>
  <c r="AM30" i="1" a="1"/>
  <c r="AM30" i="1" s="1"/>
  <c r="AN30" i="1" a="1"/>
  <c r="AN30" i="1" s="1"/>
  <c r="AJ22" i="1" a="1"/>
  <c r="AJ22" i="1" s="1"/>
  <c r="AK22" i="1" a="1"/>
  <c r="AK22" i="1" s="1"/>
  <c r="AL22" i="1" a="1"/>
  <c r="AL22" i="1" s="1"/>
  <c r="AM22" i="1" a="1"/>
  <c r="AM22" i="1" s="1"/>
  <c r="AN22" i="1" a="1"/>
  <c r="AN22" i="1" s="1"/>
  <c r="AN14" i="1" a="1"/>
  <c r="AN14" i="1" s="1"/>
  <c r="AM14" i="1" a="1"/>
  <c r="AM14" i="1" s="1"/>
  <c r="AJ14" i="1" a="1"/>
  <c r="AJ14" i="1" s="1"/>
  <c r="AK14" i="1" a="1"/>
  <c r="AK14" i="1" s="1"/>
  <c r="AL14" i="1" a="1"/>
  <c r="AL14" i="1" s="1"/>
  <c r="AJ109" i="1" a="1"/>
  <c r="AJ109" i="1" s="1"/>
  <c r="AK109" i="1" a="1"/>
  <c r="AK109" i="1" s="1"/>
  <c r="AL109" i="1" a="1"/>
  <c r="AL109" i="1" s="1"/>
  <c r="AM109" i="1" a="1"/>
  <c r="AM109" i="1" s="1"/>
  <c r="AN109" i="1" a="1"/>
  <c r="AN109" i="1" s="1"/>
  <c r="AM101" i="1" a="1"/>
  <c r="AM101" i="1" s="1"/>
  <c r="AN101" i="1" a="1"/>
  <c r="AN101" i="1" s="1"/>
  <c r="AJ101" i="1" a="1"/>
  <c r="AJ101" i="1" s="1"/>
  <c r="AL101" i="1" a="1"/>
  <c r="AL101" i="1" s="1"/>
  <c r="AK101" i="1" a="1"/>
  <c r="AK101" i="1" s="1"/>
  <c r="AJ93" i="1" a="1"/>
  <c r="AJ93" i="1" s="1"/>
  <c r="AK93" i="1" a="1"/>
  <c r="AK93" i="1" s="1"/>
  <c r="AL93" i="1" a="1"/>
  <c r="AL93" i="1" s="1"/>
  <c r="AM93" i="1" a="1"/>
  <c r="AM93" i="1" s="1"/>
  <c r="AN93" i="1" a="1"/>
  <c r="AN93" i="1" s="1"/>
  <c r="AL85" i="1" a="1"/>
  <c r="AL85" i="1" s="1"/>
  <c r="AM85" i="1" a="1"/>
  <c r="AM85" i="1" s="1"/>
  <c r="AN85" i="1" a="1"/>
  <c r="AN85" i="1" s="1"/>
  <c r="AJ85" i="1" a="1"/>
  <c r="AJ85" i="1" s="1"/>
  <c r="AK85" i="1" a="1"/>
  <c r="AK85" i="1" s="1"/>
  <c r="AM77" i="1" a="1"/>
  <c r="AM77" i="1" s="1"/>
  <c r="AJ77" i="1" a="1"/>
  <c r="AJ77" i="1" s="1"/>
  <c r="AK77" i="1" a="1"/>
  <c r="AK77" i="1" s="1"/>
  <c r="AL77" i="1" a="1"/>
  <c r="AL77" i="1" s="1"/>
  <c r="AN77" i="1" a="1"/>
  <c r="AN77" i="1" s="1"/>
  <c r="AJ69" i="1" a="1"/>
  <c r="AJ69" i="1" s="1"/>
  <c r="AK69" i="1" a="1"/>
  <c r="AK69" i="1" s="1"/>
  <c r="AL69" i="1" a="1"/>
  <c r="AL69" i="1" s="1"/>
  <c r="AM69" i="1" a="1"/>
  <c r="AM69" i="1" s="1"/>
  <c r="AN69" i="1" a="1"/>
  <c r="AN69" i="1" s="1"/>
  <c r="AN61" i="1" a="1"/>
  <c r="AN61" i="1" s="1"/>
  <c r="AJ61" i="1" a="1"/>
  <c r="AJ61" i="1" s="1"/>
  <c r="AK61" i="1" a="1"/>
  <c r="AK61" i="1" s="1"/>
  <c r="AM61" i="1" a="1"/>
  <c r="AM61" i="1" s="1"/>
  <c r="AL61" i="1" a="1"/>
  <c r="AL61" i="1" s="1"/>
  <c r="AN53" i="1" a="1"/>
  <c r="AN53" i="1" s="1"/>
  <c r="AL53" i="1" a="1"/>
  <c r="AL53" i="1" s="1"/>
  <c r="AM53" i="1" a="1"/>
  <c r="AM53" i="1" s="1"/>
  <c r="AK53" i="1" a="1"/>
  <c r="AK53" i="1" s="1"/>
  <c r="AJ53" i="1" a="1"/>
  <c r="AJ53" i="1" s="1"/>
  <c r="AN45" i="1" a="1"/>
  <c r="AN45" i="1" s="1"/>
  <c r="AJ45" i="1" a="1"/>
  <c r="AJ45" i="1" s="1"/>
  <c r="AK45" i="1" a="1"/>
  <c r="AK45" i="1" s="1"/>
  <c r="AL45" i="1" a="1"/>
  <c r="AL45" i="1" s="1"/>
  <c r="AM45" i="1" a="1"/>
  <c r="AM45" i="1" s="1"/>
  <c r="AN37" i="1" a="1"/>
  <c r="AN37" i="1" s="1"/>
  <c r="AJ37" i="1" a="1"/>
  <c r="AJ37" i="1" s="1"/>
  <c r="AK37" i="1" a="1"/>
  <c r="AK37" i="1" s="1"/>
  <c r="AL37" i="1" a="1"/>
  <c r="AL37" i="1" s="1"/>
  <c r="AM37" i="1" a="1"/>
  <c r="AM37" i="1" s="1"/>
  <c r="AN29" i="1" a="1"/>
  <c r="AN29" i="1" s="1"/>
  <c r="AJ29" i="1" a="1"/>
  <c r="AJ29" i="1" s="1"/>
  <c r="AM29" i="1" a="1"/>
  <c r="AM29" i="1" s="1"/>
  <c r="AK29" i="1" a="1"/>
  <c r="AK29" i="1" s="1"/>
  <c r="AL29" i="1" a="1"/>
  <c r="AL29" i="1" s="1"/>
  <c r="AN21" i="1" a="1"/>
  <c r="AN21" i="1" s="1"/>
  <c r="AL21" i="1" a="1"/>
  <c r="AL21" i="1" s="1"/>
  <c r="AM21" i="1" a="1"/>
  <c r="AM21" i="1" s="1"/>
  <c r="AK21" i="1" a="1"/>
  <c r="AK21" i="1" s="1"/>
  <c r="AJ21" i="1" a="1"/>
  <c r="AJ21" i="1" s="1"/>
  <c r="AN13" i="1" a="1"/>
  <c r="AN13" i="1" s="1"/>
  <c r="AJ13" i="1" a="1"/>
  <c r="AJ13" i="1" s="1"/>
  <c r="AK13" i="1" a="1"/>
  <c r="AK13" i="1" s="1"/>
  <c r="AL13" i="1" a="1"/>
  <c r="AL13" i="1" s="1"/>
  <c r="AM13" i="1" a="1"/>
  <c r="AM13" i="1" s="1"/>
  <c r="AJ108" i="1" a="1"/>
  <c r="AJ108" i="1" s="1"/>
  <c r="AK108" i="1" a="1"/>
  <c r="AK108" i="1" s="1"/>
  <c r="AL108" i="1" a="1"/>
  <c r="AL108" i="1" s="1"/>
  <c r="AM108" i="1" a="1"/>
  <c r="AM108" i="1" s="1"/>
  <c r="AN108" i="1" a="1"/>
  <c r="AN108" i="1" s="1"/>
  <c r="AL100" i="1" a="1"/>
  <c r="AL100" i="1" s="1"/>
  <c r="AM100" i="1" a="1"/>
  <c r="AM100" i="1" s="1"/>
  <c r="AN100" i="1" a="1"/>
  <c r="AN100" i="1" s="1"/>
  <c r="AJ100" i="1" a="1"/>
  <c r="AJ100" i="1" s="1"/>
  <c r="AK100" i="1" a="1"/>
  <c r="AK100" i="1" s="1"/>
  <c r="AJ92" i="1" a="1"/>
  <c r="AJ92" i="1" s="1"/>
  <c r="AK92" i="1" a="1"/>
  <c r="AK92" i="1" s="1"/>
  <c r="AM92" i="1" a="1"/>
  <c r="AM92" i="1" s="1"/>
  <c r="AN92" i="1" a="1"/>
  <c r="AN92" i="1" s="1"/>
  <c r="AL92" i="1" a="1"/>
  <c r="AL92" i="1" s="1"/>
  <c r="AL84" i="1" a="1"/>
  <c r="AL84" i="1" s="1"/>
  <c r="AN84" i="1" a="1"/>
  <c r="AN84" i="1" s="1"/>
  <c r="AK84" i="1" a="1"/>
  <c r="AK84" i="1" s="1"/>
  <c r="AM84" i="1" a="1"/>
  <c r="AM84" i="1" s="1"/>
  <c r="AJ84" i="1" a="1"/>
  <c r="AJ84" i="1" s="1"/>
  <c r="AL76" i="1" a="1"/>
  <c r="AL76" i="1" s="1"/>
  <c r="AN76" i="1" a="1"/>
  <c r="AN76" i="1" s="1"/>
  <c r="AM76" i="1" a="1"/>
  <c r="AM76" i="1" s="1"/>
  <c r="AJ76" i="1" a="1"/>
  <c r="AJ76" i="1" s="1"/>
  <c r="AK76" i="1" a="1"/>
  <c r="AK76" i="1" s="1"/>
  <c r="AL68" i="1" a="1"/>
  <c r="AL68" i="1" s="1"/>
  <c r="AM68" i="1" a="1"/>
  <c r="AM68" i="1" s="1"/>
  <c r="AK68" i="1" a="1"/>
  <c r="AK68" i="1" s="1"/>
  <c r="AN68" i="1" a="1"/>
  <c r="AN68" i="1" s="1"/>
  <c r="AJ68" i="1" a="1"/>
  <c r="AJ68" i="1" s="1"/>
  <c r="AM60" i="1" a="1"/>
  <c r="AM60" i="1" s="1"/>
  <c r="AJ60" i="1" a="1"/>
  <c r="AJ60" i="1" s="1"/>
  <c r="AK60" i="1" a="1"/>
  <c r="AK60" i="1" s="1"/>
  <c r="AL60" i="1" a="1"/>
  <c r="AL60" i="1" s="1"/>
  <c r="AN60" i="1" a="1"/>
  <c r="AN60" i="1" s="1"/>
  <c r="AK52" i="1" a="1"/>
  <c r="AK52" i="1" s="1"/>
  <c r="AL52" i="1" a="1"/>
  <c r="AL52" i="1" s="1"/>
  <c r="AN52" i="1" a="1"/>
  <c r="AN52" i="1" s="1"/>
  <c r="AJ52" i="1" a="1"/>
  <c r="AJ52" i="1" s="1"/>
  <c r="AM52" i="1" a="1"/>
  <c r="AM52" i="1" s="1"/>
  <c r="AM44" i="1" a="1"/>
  <c r="AM44" i="1" s="1"/>
  <c r="AJ44" i="1" a="1"/>
  <c r="AJ44" i="1" s="1"/>
  <c r="AK44" i="1" a="1"/>
  <c r="AK44" i="1" s="1"/>
  <c r="AL44" i="1" a="1"/>
  <c r="AL44" i="1" s="1"/>
  <c r="AN44" i="1" a="1"/>
  <c r="AN44" i="1" s="1"/>
  <c r="AL36" i="1" a="1"/>
  <c r="AL36" i="1" s="1"/>
  <c r="AM36" i="1" a="1"/>
  <c r="AM36" i="1" s="1"/>
  <c r="AK36" i="1" a="1"/>
  <c r="AK36" i="1" s="1"/>
  <c r="AN36" i="1" a="1"/>
  <c r="AN36" i="1" s="1"/>
  <c r="AJ36" i="1" a="1"/>
  <c r="AJ36" i="1" s="1"/>
  <c r="AM28" i="1" a="1"/>
  <c r="AM28" i="1" s="1"/>
  <c r="AJ28" i="1" a="1"/>
  <c r="AJ28" i="1" s="1"/>
  <c r="AK28" i="1" a="1"/>
  <c r="AK28" i="1" s="1"/>
  <c r="AL28" i="1" a="1"/>
  <c r="AL28" i="1" s="1"/>
  <c r="AN28" i="1" a="1"/>
  <c r="AN28" i="1" s="1"/>
  <c r="AK20" i="1" a="1"/>
  <c r="AK20" i="1" s="1"/>
  <c r="AL20" i="1" a="1"/>
  <c r="AL20" i="1" s="1"/>
  <c r="AN20" i="1" a="1"/>
  <c r="AN20" i="1" s="1"/>
  <c r="AJ20" i="1" a="1"/>
  <c r="AJ20" i="1" s="1"/>
  <c r="AM20" i="1" a="1"/>
  <c r="AM20" i="1" s="1"/>
  <c r="AJ107" i="1" a="1"/>
  <c r="AJ107" i="1" s="1"/>
  <c r="AK107" i="1" a="1"/>
  <c r="AK107" i="1" s="1"/>
  <c r="AL107" i="1" a="1"/>
  <c r="AL107" i="1" s="1"/>
  <c r="AM107" i="1" a="1"/>
  <c r="AM107" i="1" s="1"/>
  <c r="AN107" i="1" a="1"/>
  <c r="AN107" i="1" s="1"/>
  <c r="AL99" i="1" a="1"/>
  <c r="AL99" i="1" s="1"/>
  <c r="AM99" i="1" a="1"/>
  <c r="AM99" i="1" s="1"/>
  <c r="AN99" i="1" a="1"/>
  <c r="AN99" i="1" s="1"/>
  <c r="AJ99" i="1" a="1"/>
  <c r="AJ99" i="1" s="1"/>
  <c r="AK99" i="1" a="1"/>
  <c r="AK99" i="1" s="1"/>
  <c r="AN91" i="1" a="1"/>
  <c r="AN91" i="1" s="1"/>
  <c r="AK91" i="1" a="1"/>
  <c r="AK91" i="1" s="1"/>
  <c r="AJ91" i="1" a="1"/>
  <c r="AJ91" i="1" s="1"/>
  <c r="AL91" i="1" a="1"/>
  <c r="AL91" i="1" s="1"/>
  <c r="AM91" i="1" a="1"/>
  <c r="AM91" i="1" s="1"/>
  <c r="AL83" i="1" a="1"/>
  <c r="AL83" i="1" s="1"/>
  <c r="AM83" i="1" a="1"/>
  <c r="AM83" i="1" s="1"/>
  <c r="AJ83" i="1" a="1"/>
  <c r="AJ83" i="1" s="1"/>
  <c r="AK83" i="1" a="1"/>
  <c r="AK83" i="1" s="1"/>
  <c r="AN83" i="1" a="1"/>
  <c r="AN83" i="1" s="1"/>
  <c r="AJ75" i="1" a="1"/>
  <c r="AJ75" i="1" s="1"/>
  <c r="AK75" i="1" a="1"/>
  <c r="AK75" i="1" s="1"/>
  <c r="AL75" i="1" a="1"/>
  <c r="AL75" i="1" s="1"/>
  <c r="AM75" i="1" a="1"/>
  <c r="AM75" i="1" s="1"/>
  <c r="AN75" i="1" a="1"/>
  <c r="AN75" i="1" s="1"/>
  <c r="AK67" i="1" a="1"/>
  <c r="AK67" i="1" s="1"/>
  <c r="AM67" i="1" a="1"/>
  <c r="AM67" i="1" s="1"/>
  <c r="AJ67" i="1" a="1"/>
  <c r="AJ67" i="1" s="1"/>
  <c r="AL67" i="1" a="1"/>
  <c r="AL67" i="1" s="1"/>
  <c r="AN67" i="1" a="1"/>
  <c r="AN67" i="1" s="1"/>
  <c r="AJ59" i="1" a="1"/>
  <c r="AJ59" i="1" s="1"/>
  <c r="AK59" i="1" a="1"/>
  <c r="AK59" i="1" s="1"/>
  <c r="AM59" i="1" a="1"/>
  <c r="AM59" i="1" s="1"/>
  <c r="AN59" i="1" a="1"/>
  <c r="AN59" i="1" s="1"/>
  <c r="AL59" i="1" a="1"/>
  <c r="AL59" i="1" s="1"/>
  <c r="AJ51" i="1" a="1"/>
  <c r="AJ51" i="1" s="1"/>
  <c r="AK51" i="1" a="1"/>
  <c r="AK51" i="1" s="1"/>
  <c r="AL51" i="1" a="1"/>
  <c r="AL51" i="1" s="1"/>
  <c r="AM51" i="1" a="1"/>
  <c r="AM51" i="1" s="1"/>
  <c r="AN51" i="1" a="1"/>
  <c r="AN51" i="1" s="1"/>
  <c r="AJ43" i="1" a="1"/>
  <c r="AJ43" i="1" s="1"/>
  <c r="AK43" i="1" a="1"/>
  <c r="AK43" i="1" s="1"/>
  <c r="AM43" i="1" a="1"/>
  <c r="AM43" i="1" s="1"/>
  <c r="AL43" i="1" a="1"/>
  <c r="AL43" i="1" s="1"/>
  <c r="AN43" i="1" a="1"/>
  <c r="AN43" i="1" s="1"/>
  <c r="AK35" i="1" a="1"/>
  <c r="AK35" i="1" s="1"/>
  <c r="AM35" i="1" a="1"/>
  <c r="AM35" i="1" s="1"/>
  <c r="AJ35" i="1" a="1"/>
  <c r="AJ35" i="1" s="1"/>
  <c r="AL35" i="1" a="1"/>
  <c r="AL35" i="1" s="1"/>
  <c r="AN35" i="1" a="1"/>
  <c r="AN35" i="1" s="1"/>
  <c r="AJ27" i="1" a="1"/>
  <c r="AJ27" i="1" s="1"/>
  <c r="AK27" i="1" a="1"/>
  <c r="AK27" i="1" s="1"/>
  <c r="AM27" i="1" a="1"/>
  <c r="AM27" i="1" s="1"/>
  <c r="AL27" i="1" a="1"/>
  <c r="AL27" i="1" s="1"/>
  <c r="AN27" i="1" a="1"/>
  <c r="AN27" i="1" s="1"/>
  <c r="AJ19" i="1" a="1"/>
  <c r="AJ19" i="1" s="1"/>
  <c r="AK19" i="1" a="1"/>
  <c r="AK19" i="1" s="1"/>
  <c r="AL19" i="1" a="1"/>
  <c r="AL19" i="1" s="1"/>
  <c r="AM19" i="1" a="1"/>
  <c r="AM19" i="1" s="1"/>
  <c r="AN19" i="1" a="1"/>
  <c r="AN19" i="1" s="1"/>
  <c r="AN106" i="1" a="1"/>
  <c r="AN106" i="1" s="1"/>
  <c r="AJ106" i="1" a="1"/>
  <c r="AJ106" i="1" s="1"/>
  <c r="AK106" i="1" a="1"/>
  <c r="AK106" i="1" s="1"/>
  <c r="AL106" i="1" a="1"/>
  <c r="AL106" i="1" s="1"/>
  <c r="AM106" i="1" a="1"/>
  <c r="AM106" i="1" s="1"/>
  <c r="AL98" i="1" a="1"/>
  <c r="AL98" i="1" s="1"/>
  <c r="AK98" i="1" a="1"/>
  <c r="AK98" i="1" s="1"/>
  <c r="AM98" i="1" a="1"/>
  <c r="AM98" i="1" s="1"/>
  <c r="AN98" i="1" a="1"/>
  <c r="AN98" i="1" s="1"/>
  <c r="AJ98" i="1" a="1"/>
  <c r="AJ98" i="1" s="1"/>
  <c r="AN90" i="1" a="1"/>
  <c r="AN90" i="1" s="1"/>
  <c r="AJ90" i="1" a="1"/>
  <c r="AJ90" i="1" s="1"/>
  <c r="AM90" i="1" a="1"/>
  <c r="AM90" i="1" s="1"/>
  <c r="AK90" i="1" a="1"/>
  <c r="AK90" i="1" s="1"/>
  <c r="AL90" i="1" a="1"/>
  <c r="AL90" i="1" s="1"/>
  <c r="AK82" i="1" a="1"/>
  <c r="AK82" i="1" s="1"/>
  <c r="AL82" i="1" a="1"/>
  <c r="AL82" i="1" s="1"/>
  <c r="AM82" i="1" a="1"/>
  <c r="AM82" i="1" s="1"/>
  <c r="AN82" i="1" a="1"/>
  <c r="AN82" i="1" s="1"/>
  <c r="AJ82" i="1" a="1"/>
  <c r="AJ82" i="1" s="1"/>
  <c r="AK74" i="1" a="1"/>
  <c r="AK74" i="1" s="1"/>
  <c r="AM74" i="1" a="1"/>
  <c r="AM74" i="1" s="1"/>
  <c r="AN74" i="1" a="1"/>
  <c r="AN74" i="1" s="1"/>
  <c r="AJ74" i="1" a="1"/>
  <c r="AJ74" i="1" s="1"/>
  <c r="AL74" i="1" a="1"/>
  <c r="AL74" i="1" s="1"/>
  <c r="AJ66" i="1" a="1"/>
  <c r="AJ66" i="1" s="1"/>
  <c r="AL66" i="1" a="1"/>
  <c r="AL66" i="1" s="1"/>
  <c r="AM66" i="1" a="1"/>
  <c r="AM66" i="1" s="1"/>
  <c r="AN66" i="1" a="1"/>
  <c r="AN66" i="1" s="1"/>
  <c r="AK66" i="1" a="1"/>
  <c r="AK66" i="1" s="1"/>
  <c r="AK58" i="1" a="1"/>
  <c r="AK58" i="1" s="1"/>
  <c r="AJ58" i="1" a="1"/>
  <c r="AJ58" i="1" s="1"/>
  <c r="AL58" i="1" a="1"/>
  <c r="AL58" i="1" s="1"/>
  <c r="AM58" i="1" a="1"/>
  <c r="AM58" i="1" s="1"/>
  <c r="AN58" i="1" a="1"/>
  <c r="AN58" i="1" s="1"/>
  <c r="AK50" i="1" a="1"/>
  <c r="AK50" i="1" s="1"/>
  <c r="AJ50" i="1" a="1"/>
  <c r="AJ50" i="1" s="1"/>
  <c r="AL50" i="1" a="1"/>
  <c r="AL50" i="1" s="1"/>
  <c r="AM50" i="1" a="1"/>
  <c r="AM50" i="1" s="1"/>
  <c r="AN50" i="1" a="1"/>
  <c r="AN50" i="1" s="1"/>
  <c r="AK42" i="1" a="1"/>
  <c r="AK42" i="1" s="1"/>
  <c r="AM42" i="1" a="1"/>
  <c r="AM42" i="1" s="1"/>
  <c r="AN42" i="1" a="1"/>
  <c r="AN42" i="1" s="1"/>
  <c r="AJ42" i="1" a="1"/>
  <c r="AJ42" i="1" s="1"/>
  <c r="AL42" i="1" a="1"/>
  <c r="AL42" i="1" s="1"/>
  <c r="AJ34" i="1" a="1"/>
  <c r="AJ34" i="1" s="1"/>
  <c r="AL34" i="1" a="1"/>
  <c r="AL34" i="1" s="1"/>
  <c r="AM34" i="1" a="1"/>
  <c r="AM34" i="1" s="1"/>
  <c r="AN34" i="1" a="1"/>
  <c r="AN34" i="1" s="1"/>
  <c r="AK34" i="1" a="1"/>
  <c r="AK34" i="1" s="1"/>
  <c r="AK26" i="1" a="1"/>
  <c r="AK26" i="1" s="1"/>
  <c r="AJ26" i="1" a="1"/>
  <c r="AJ26" i="1" s="1"/>
  <c r="AL26" i="1" a="1"/>
  <c r="AL26" i="1" s="1"/>
  <c r="AM26" i="1" a="1"/>
  <c r="AM26" i="1" s="1"/>
  <c r="AN26" i="1" a="1"/>
  <c r="AN26" i="1" s="1"/>
  <c r="AK18" i="1" a="1"/>
  <c r="AK18" i="1" s="1"/>
  <c r="AJ18" i="1" a="1"/>
  <c r="AJ18" i="1" s="1"/>
  <c r="AL18" i="1" a="1"/>
  <c r="AL18" i="1" s="1"/>
  <c r="AM18" i="1" a="1"/>
  <c r="AM18" i="1" s="1"/>
  <c r="AN18" i="1" a="1"/>
  <c r="AN18" i="1" s="1"/>
  <c r="AJ12" i="1" a="1"/>
  <c r="AJ12" i="1" s="1"/>
  <c r="I2" i="5"/>
  <c r="I16" i="5"/>
  <c r="I14" i="5"/>
  <c r="I12" i="5"/>
  <c r="I10" i="5"/>
  <c r="I8" i="5"/>
  <c r="I6" i="5"/>
  <c r="I4" i="5"/>
  <c r="I19" i="5"/>
  <c r="I17" i="5"/>
  <c r="I15" i="5"/>
  <c r="I13" i="5"/>
  <c r="I11" i="5"/>
  <c r="I9" i="5"/>
  <c r="I7" i="5"/>
  <c r="I5" i="5"/>
  <c r="I3" i="5"/>
  <c r="I20" i="5"/>
  <c r="I18" i="5"/>
  <c r="I44" i="5"/>
  <c r="I45" i="5"/>
  <c r="I43" i="5"/>
  <c r="I42" i="5"/>
  <c r="I41" i="5"/>
  <c r="I40" i="5"/>
  <c r="I39" i="5"/>
  <c r="I38" i="5"/>
  <c r="I37" i="5"/>
  <c r="I36" i="5"/>
  <c r="I35" i="5"/>
  <c r="I34" i="5"/>
  <c r="I33" i="5"/>
  <c r="I32" i="5"/>
  <c r="I25" i="5"/>
  <c r="I24" i="5"/>
  <c r="I23" i="5"/>
  <c r="I22" i="5"/>
  <c r="I21" i="5"/>
  <c r="I28" i="5"/>
  <c r="I26" i="5"/>
  <c r="I29" i="5"/>
  <c r="I27" i="5"/>
  <c r="I31" i="5"/>
  <c r="I30" i="5"/>
  <c r="Q2" i="5"/>
  <c r="O11" i="5"/>
  <c r="R5" i="5"/>
  <c r="Q7" i="5"/>
  <c r="P6" i="5"/>
  <c r="Q3" i="5"/>
  <c r="Q8" i="5"/>
  <c r="O9" i="5"/>
  <c r="O12" i="5"/>
  <c r="Q9" i="5"/>
  <c r="O3" i="5"/>
  <c r="Q11" i="5"/>
  <c r="P9" i="5"/>
  <c r="O10" i="5"/>
  <c r="O7" i="5"/>
  <c r="O6" i="5"/>
  <c r="O8" i="5"/>
  <c r="O5" i="5"/>
  <c r="AZ12" i="1" s="1" a="1"/>
  <c r="AZ12" i="1" s="1"/>
  <c r="O4" i="5"/>
  <c r="R6" i="5"/>
  <c r="Q12" i="5"/>
  <c r="R11" i="5"/>
  <c r="R2" i="5"/>
  <c r="R10" i="5"/>
  <c r="P11" i="5"/>
  <c r="R8" i="5"/>
  <c r="Q5" i="5"/>
  <c r="R12" i="5"/>
  <c r="P5" i="5"/>
  <c r="Q6" i="5"/>
  <c r="P8" i="5"/>
  <c r="R4" i="5"/>
  <c r="P10" i="5"/>
  <c r="P12" i="5"/>
  <c r="R7" i="5"/>
  <c r="R3" i="5"/>
  <c r="R9" i="5"/>
  <c r="P3" i="5"/>
  <c r="P2" i="5"/>
  <c r="P7" i="5"/>
  <c r="Q4" i="5"/>
  <c r="Q10" i="5"/>
  <c r="P4" i="5"/>
  <c r="BT103" i="1" a="1"/>
  <c r="BT103" i="1" s="1"/>
  <c r="BS63" i="1" a="1"/>
  <c r="BS63" i="1" s="1"/>
  <c r="BU31" i="1" a="1"/>
  <c r="BU31" i="1" s="1"/>
  <c r="BU47" i="1" a="1"/>
  <c r="BU47" i="1" s="1"/>
  <c r="BT12" i="1" a="1"/>
  <c r="BT12" i="1" s="1"/>
  <c r="BR16" i="1" a="1"/>
  <c r="BR16" i="1" s="1"/>
  <c r="BS16" i="1" a="1"/>
  <c r="BS16" i="1" s="1"/>
  <c r="BS24" i="1" a="1"/>
  <c r="BS24" i="1" s="1"/>
  <c r="BT55" i="1" a="1"/>
  <c r="BT55" i="1" s="1"/>
  <c r="BS55" i="1" a="1"/>
  <c r="BS55" i="1" s="1"/>
  <c r="BR20" i="1" a="1"/>
  <c r="BR20" i="1" s="1"/>
  <c r="BU96" i="1" a="1"/>
  <c r="BU96" i="1" s="1"/>
  <c r="BU51" i="1" a="1"/>
  <c r="BU51" i="1" s="1"/>
  <c r="BT83" i="1" a="1"/>
  <c r="BT83" i="1" s="1"/>
  <c r="BR76" i="1" a="1"/>
  <c r="BR76" i="1" s="1"/>
  <c r="BS43" i="1" a="1"/>
  <c r="BS43" i="1" s="1"/>
  <c r="BT39" i="1" a="1"/>
  <c r="BT39" i="1" s="1"/>
  <c r="BR67" i="1" a="1"/>
  <c r="BR67" i="1" s="1"/>
  <c r="BT35" i="1" a="1"/>
  <c r="BT35" i="1" s="1"/>
  <c r="BS111" i="1" a="1"/>
  <c r="BS111" i="1" s="1"/>
  <c r="BT60" i="1" a="1"/>
  <c r="BT60" i="1" s="1"/>
  <c r="BR28" i="1" a="1"/>
  <c r="BR28" i="1" s="1"/>
  <c r="BS103" i="1" a="1"/>
  <c r="BS103" i="1" s="1"/>
  <c r="BR96" i="1" a="1"/>
  <c r="BR96" i="1" s="1"/>
  <c r="BU89" i="1" a="1"/>
  <c r="BU89" i="1" s="1"/>
  <c r="BU82" i="1" a="1"/>
  <c r="BU82" i="1" s="1"/>
  <c r="BT75" i="1" a="1"/>
  <c r="BT75" i="1" s="1"/>
  <c r="BU68" i="1" a="1"/>
  <c r="BU68" i="1" s="1"/>
  <c r="BS62" i="1" a="1"/>
  <c r="BS62" i="1" s="1"/>
  <c r="BR55" i="1" a="1"/>
  <c r="BR55" i="1" s="1"/>
  <c r="BS44" i="1" a="1"/>
  <c r="BS44" i="1" s="1"/>
  <c r="BT38" i="1" a="1"/>
  <c r="BT38" i="1" s="1"/>
  <c r="BT31" i="1" a="1"/>
  <c r="BT31" i="1" s="1"/>
  <c r="BT23" i="1" a="1"/>
  <c r="BT23" i="1" s="1"/>
  <c r="BU15" i="1" a="1"/>
  <c r="BU15" i="1" s="1"/>
  <c r="BS108" i="1" a="1"/>
  <c r="BS108" i="1" s="1"/>
  <c r="BS95" i="1" a="1"/>
  <c r="BS95" i="1" s="1"/>
  <c r="BU88" i="1" a="1"/>
  <c r="BU88" i="1" s="1"/>
  <c r="BT82" i="1" a="1"/>
  <c r="BT82" i="1" s="1"/>
  <c r="BS75" i="1" a="1"/>
  <c r="BS75" i="1" s="1"/>
  <c r="BR68" i="1" a="1"/>
  <c r="BR68" i="1" s="1"/>
  <c r="BU60" i="1" a="1"/>
  <c r="BU60" i="1" s="1"/>
  <c r="BS52" i="1" a="1"/>
  <c r="BS52" i="1" s="1"/>
  <c r="BR44" i="1" a="1"/>
  <c r="BR44" i="1" s="1"/>
  <c r="BR36" i="1" a="1"/>
  <c r="BR36" i="1" s="1"/>
  <c r="BS28" i="1" a="1"/>
  <c r="BS28" i="1" s="1"/>
  <c r="BT22" i="1" a="1"/>
  <c r="BT22" i="1" s="1"/>
  <c r="BT15" i="1" a="1"/>
  <c r="BT15" i="1" s="1"/>
  <c r="BR108" i="1" a="1"/>
  <c r="BR108" i="1" s="1"/>
  <c r="BS100" i="1" a="1"/>
  <c r="BS100" i="1" s="1"/>
  <c r="BR95" i="1" a="1"/>
  <c r="BR95" i="1" s="1"/>
  <c r="BR88" i="1" a="1"/>
  <c r="BR88" i="1" s="1"/>
  <c r="BU80" i="1" a="1"/>
  <c r="BU80" i="1" s="1"/>
  <c r="BS74" i="1" a="1"/>
  <c r="BS74" i="1" s="1"/>
  <c r="BS107" i="1" a="1"/>
  <c r="BS107" i="1" s="1"/>
  <c r="BR100" i="1" a="1"/>
  <c r="BR100" i="1" s="1"/>
  <c r="BT92" i="1" a="1"/>
  <c r="BT92" i="1" s="1"/>
  <c r="BR87" i="1" a="1"/>
  <c r="BR87" i="1" s="1"/>
  <c r="BT80" i="1" a="1"/>
  <c r="BT80" i="1" s="1"/>
  <c r="BS73" i="1" a="1"/>
  <c r="BS73" i="1" s="1"/>
  <c r="BS66" i="1" a="1"/>
  <c r="BS66" i="1" s="1"/>
  <c r="BU59" i="1" a="1"/>
  <c r="BU59" i="1" s="1"/>
  <c r="BT51" i="1" a="1"/>
  <c r="BT51" i="1" s="1"/>
  <c r="BT42" i="1" a="1"/>
  <c r="BT42" i="1" s="1"/>
  <c r="BS35" i="1" a="1"/>
  <c r="BS35" i="1" s="1"/>
  <c r="BS27" i="1" a="1"/>
  <c r="BS27" i="1" s="1"/>
  <c r="BT19" i="1" a="1"/>
  <c r="BT19" i="1" s="1"/>
  <c r="BU106" i="1" a="1"/>
  <c r="BU106" i="1" s="1"/>
  <c r="BS99" i="1" a="1"/>
  <c r="BS99" i="1" s="1"/>
  <c r="BR92" i="1" a="1"/>
  <c r="BR92" i="1" s="1"/>
  <c r="BR86" i="1" a="1"/>
  <c r="BR86" i="1" s="1"/>
  <c r="BU79" i="1" a="1"/>
  <c r="BU79" i="1" s="1"/>
  <c r="BS72" i="1" a="1"/>
  <c r="BS72" i="1" s="1"/>
  <c r="BR66" i="1" a="1"/>
  <c r="BR66" i="1" s="1"/>
  <c r="BR59" i="1" a="1"/>
  <c r="BR59" i="1" s="1"/>
  <c r="BT50" i="1" a="1"/>
  <c r="BT50" i="1" s="1"/>
  <c r="BS42" i="1" a="1"/>
  <c r="BS42" i="1" s="1"/>
  <c r="BS34" i="1" a="1"/>
  <c r="BS34" i="1" s="1"/>
  <c r="BT26" i="1" a="1"/>
  <c r="BT26" i="1" s="1"/>
  <c r="BS19" i="1" a="1"/>
  <c r="BS19" i="1" s="1"/>
  <c r="BS12" i="1" a="1"/>
  <c r="BS12" i="1" s="1"/>
  <c r="BT106" i="1" a="1"/>
  <c r="BT106" i="1" s="1"/>
  <c r="BU98" i="1" a="1"/>
  <c r="BU98" i="1" s="1"/>
  <c r="BU91" i="1" a="1"/>
  <c r="BU91" i="1" s="1"/>
  <c r="BT84" i="1" a="1"/>
  <c r="BT84" i="1" s="1"/>
  <c r="BR79" i="1" a="1"/>
  <c r="BR79" i="1" s="1"/>
  <c r="BU71" i="1" a="1"/>
  <c r="BU71" i="1" s="1"/>
  <c r="BS64" i="1" a="1"/>
  <c r="BS64" i="1" s="1"/>
  <c r="BU58" i="1" a="1"/>
  <c r="BU58" i="1" s="1"/>
  <c r="BT49" i="1" a="1"/>
  <c r="BT49" i="1" s="1"/>
  <c r="BT40" i="1" a="1"/>
  <c r="BT40" i="1" s="1"/>
  <c r="BS33" i="1" a="1"/>
  <c r="BS33" i="1" s="1"/>
  <c r="BS26" i="1" a="1"/>
  <c r="BS26" i="1" s="1"/>
  <c r="BS18" i="1" a="1"/>
  <c r="BS18" i="1" s="1"/>
  <c r="BR90" i="1" a="1"/>
  <c r="BR90" i="1" s="1"/>
  <c r="BT111" i="1" a="1"/>
  <c r="BT111" i="1" s="1"/>
  <c r="BR104" i="1" a="1"/>
  <c r="BR104" i="1" s="1"/>
  <c r="BT98" i="1" a="1"/>
  <c r="BT98" i="1" s="1"/>
  <c r="BU90" i="1" a="1"/>
  <c r="BU90" i="1" s="1"/>
  <c r="BS84" i="1" a="1"/>
  <c r="BS84" i="1" s="1"/>
  <c r="BU78" i="1" a="1"/>
  <c r="BU78" i="1" s="1"/>
  <c r="BT71" i="1" a="1"/>
  <c r="BT71" i="1" s="1"/>
  <c r="BR64" i="1" a="1"/>
  <c r="BR64" i="1" s="1"/>
  <c r="BU56" i="1" a="1"/>
  <c r="BU56" i="1" s="1"/>
  <c r="BT48" i="1" a="1"/>
  <c r="BT48" i="1" s="1"/>
  <c r="BS40" i="1" a="1"/>
  <c r="BS40" i="1" s="1"/>
  <c r="BS32" i="1" a="1"/>
  <c r="BS32" i="1" s="1"/>
  <c r="BT24" i="1" a="1"/>
  <c r="BT24" i="1" s="1"/>
  <c r="BS17" i="1" a="1"/>
  <c r="BS17" i="1" s="1"/>
  <c r="BR109" i="1" a="1"/>
  <c r="BR109" i="1" s="1"/>
  <c r="BS109" i="1" a="1"/>
  <c r="BS109" i="1" s="1"/>
  <c r="BT109" i="1" a="1"/>
  <c r="BT109" i="1" s="1"/>
  <c r="BR101" i="1" a="1"/>
  <c r="BR101" i="1" s="1"/>
  <c r="BS101" i="1" a="1"/>
  <c r="BS101" i="1" s="1"/>
  <c r="BT101" i="1" a="1"/>
  <c r="BT101" i="1" s="1"/>
  <c r="BU93" i="1" a="1"/>
  <c r="BU93" i="1" s="1"/>
  <c r="BR93" i="1" a="1"/>
  <c r="BR93" i="1" s="1"/>
  <c r="BS93" i="1" a="1"/>
  <c r="BS93" i="1" s="1"/>
  <c r="BR85" i="1" a="1"/>
  <c r="BR85" i="1" s="1"/>
  <c r="BS85" i="1" a="1"/>
  <c r="BS85" i="1" s="1"/>
  <c r="BT85" i="1" a="1"/>
  <c r="BT85" i="1" s="1"/>
  <c r="BU85" i="1" a="1"/>
  <c r="BU85" i="1" s="1"/>
  <c r="BR77" i="1" a="1"/>
  <c r="BR77" i="1" s="1"/>
  <c r="BS77" i="1" a="1"/>
  <c r="BS77" i="1" s="1"/>
  <c r="BT77" i="1" a="1"/>
  <c r="BT77" i="1" s="1"/>
  <c r="BU77" i="1" a="1"/>
  <c r="BU77" i="1" s="1"/>
  <c r="BU69" i="1" a="1"/>
  <c r="BU69" i="1" s="1"/>
  <c r="BR69" i="1" a="1"/>
  <c r="BR69" i="1" s="1"/>
  <c r="BS69" i="1" a="1"/>
  <c r="BS69" i="1" s="1"/>
  <c r="BR61" i="1" a="1"/>
  <c r="BR61" i="1" s="1"/>
  <c r="BS61" i="1" a="1"/>
  <c r="BS61" i="1" s="1"/>
  <c r="BT61" i="1" a="1"/>
  <c r="BT61" i="1" s="1"/>
  <c r="BU61" i="1" a="1"/>
  <c r="BU61" i="1" s="1"/>
  <c r="BS53" i="1" a="1"/>
  <c r="BS53" i="1" s="1"/>
  <c r="BT53" i="1" a="1"/>
  <c r="BT53" i="1" s="1"/>
  <c r="BU53" i="1" a="1"/>
  <c r="BU53" i="1" s="1"/>
  <c r="BR53" i="1" a="1"/>
  <c r="BR53" i="1" s="1"/>
  <c r="BU45" i="1" a="1"/>
  <c r="BU45" i="1" s="1"/>
  <c r="BR45" i="1" a="1"/>
  <c r="BR45" i="1" s="1"/>
  <c r="BS45" i="1" a="1"/>
  <c r="BS45" i="1" s="1"/>
  <c r="BT45" i="1" a="1"/>
  <c r="BT45" i="1" s="1"/>
  <c r="BR37" i="1" a="1"/>
  <c r="BR37" i="1" s="1"/>
  <c r="BS37" i="1" a="1"/>
  <c r="BS37" i="1" s="1"/>
  <c r="BT37" i="1" a="1"/>
  <c r="BT37" i="1" s="1"/>
  <c r="BU37" i="1" a="1"/>
  <c r="BU37" i="1" s="1"/>
  <c r="BR29" i="1" a="1"/>
  <c r="BR29" i="1" s="1"/>
  <c r="BU29" i="1" a="1"/>
  <c r="BU29" i="1" s="1"/>
  <c r="BS29" i="1" a="1"/>
  <c r="BS29" i="1" s="1"/>
  <c r="BT29" i="1" a="1"/>
  <c r="BT29" i="1" s="1"/>
  <c r="BR21" i="1" a="1"/>
  <c r="BR21" i="1" s="1"/>
  <c r="BS21" i="1" a="1"/>
  <c r="BS21" i="1" s="1"/>
  <c r="BT21" i="1" a="1"/>
  <c r="BT21" i="1" s="1"/>
  <c r="BU21" i="1" a="1"/>
  <c r="BU21" i="1" s="1"/>
  <c r="BT93" i="1" a="1"/>
  <c r="BT93" i="1" s="1"/>
  <c r="BR12" i="1" a="1"/>
  <c r="BR12" i="1" s="1"/>
  <c r="BR111" i="1" a="1"/>
  <c r="BR111" i="1" s="1"/>
  <c r="BS106" i="1" a="1"/>
  <c r="BS106" i="1" s="1"/>
  <c r="BU104" i="1" a="1"/>
  <c r="BU104" i="1" s="1"/>
  <c r="BR103" i="1" a="1"/>
  <c r="BR103" i="1" s="1"/>
  <c r="BS98" i="1" a="1"/>
  <c r="BS98" i="1" s="1"/>
  <c r="BT96" i="1" a="1"/>
  <c r="BT96" i="1" s="1"/>
  <c r="BU94" i="1" a="1"/>
  <c r="BU94" i="1" s="1"/>
  <c r="BT91" i="1" a="1"/>
  <c r="BT91" i="1" s="1"/>
  <c r="BT89" i="1" a="1"/>
  <c r="BT89" i="1" s="1"/>
  <c r="BU87" i="1" a="1"/>
  <c r="BU87" i="1" s="1"/>
  <c r="BR84" i="1" a="1"/>
  <c r="BR84" i="1" s="1"/>
  <c r="BS82" i="1" a="1"/>
  <c r="BS82" i="1" s="1"/>
  <c r="BS80" i="1" a="1"/>
  <c r="BS80" i="1" s="1"/>
  <c r="BT78" i="1" a="1"/>
  <c r="BT78" i="1" s="1"/>
  <c r="BU76" i="1" a="1"/>
  <c r="BU76" i="1" s="1"/>
  <c r="BR75" i="1" a="1"/>
  <c r="BR75" i="1" s="1"/>
  <c r="BR73" i="1" a="1"/>
  <c r="BR73" i="1" s="1"/>
  <c r="BS71" i="1" a="1"/>
  <c r="BS71" i="1" s="1"/>
  <c r="BU67" i="1" a="1"/>
  <c r="BU67" i="1" s="1"/>
  <c r="BU65" i="1" a="1"/>
  <c r="BU65" i="1" s="1"/>
  <c r="BR62" i="1" a="1"/>
  <c r="BR62" i="1" s="1"/>
  <c r="BS60" i="1" a="1"/>
  <c r="BS60" i="1" s="1"/>
  <c r="BT58" i="1" a="1"/>
  <c r="BT58" i="1" s="1"/>
  <c r="BT56" i="1" a="1"/>
  <c r="BT56" i="1" s="1"/>
  <c r="BU54" i="1" a="1"/>
  <c r="BU54" i="1" s="1"/>
  <c r="BS51" i="1" a="1"/>
  <c r="BS51" i="1" s="1"/>
  <c r="BS49" i="1" a="1"/>
  <c r="BS49" i="1" s="1"/>
  <c r="BT47" i="1" a="1"/>
  <c r="BT47" i="1" s="1"/>
  <c r="BR42" i="1" a="1"/>
  <c r="BR42" i="1" s="1"/>
  <c r="BR40" i="1" a="1"/>
  <c r="BR40" i="1" s="1"/>
  <c r="BS38" i="1" a="1"/>
  <c r="BS38" i="1" s="1"/>
  <c r="BU36" i="1" a="1"/>
  <c r="BU36" i="1" s="1"/>
  <c r="BR35" i="1" a="1"/>
  <c r="BR35" i="1" s="1"/>
  <c r="BR33" i="1" a="1"/>
  <c r="BR33" i="1" s="1"/>
  <c r="BS31" i="1" a="1"/>
  <c r="BS31" i="1" s="1"/>
  <c r="BR26" i="1" a="1"/>
  <c r="BR26" i="1" s="1"/>
  <c r="BR24" i="1" a="1"/>
  <c r="BR24" i="1" s="1"/>
  <c r="BS22" i="1" a="1"/>
  <c r="BS22" i="1" s="1"/>
  <c r="BU20" i="1" a="1"/>
  <c r="BU20" i="1" s="1"/>
  <c r="BR19" i="1" a="1"/>
  <c r="BR19" i="1" s="1"/>
  <c r="BR17" i="1" a="1"/>
  <c r="BR17" i="1" s="1"/>
  <c r="BS15" i="1" a="1"/>
  <c r="BS15" i="1" s="1"/>
  <c r="BU12" i="1" a="1"/>
  <c r="BU12" i="1" s="1"/>
  <c r="BU107" i="1" a="1"/>
  <c r="BU107" i="1" s="1"/>
  <c r="BT104" i="1" a="1"/>
  <c r="BT104" i="1" s="1"/>
  <c r="BU99" i="1" a="1"/>
  <c r="BU99" i="1" s="1"/>
  <c r="BT94" i="1" a="1"/>
  <c r="BT94" i="1" s="1"/>
  <c r="BS91" i="1" a="1"/>
  <c r="BS91" i="1" s="1"/>
  <c r="BS89" i="1" a="1"/>
  <c r="BS89" i="1" s="1"/>
  <c r="BT87" i="1" a="1"/>
  <c r="BT87" i="1" s="1"/>
  <c r="BS78" i="1" a="1"/>
  <c r="BS78" i="1" s="1"/>
  <c r="BT76" i="1" a="1"/>
  <c r="BT76" i="1" s="1"/>
  <c r="BU74" i="1" a="1"/>
  <c r="BU74" i="1" s="1"/>
  <c r="BU72" i="1" a="1"/>
  <c r="BU72" i="1" s="1"/>
  <c r="BT67" i="1" a="1"/>
  <c r="BT67" i="1" s="1"/>
  <c r="BT65" i="1" a="1"/>
  <c r="BT65" i="1" s="1"/>
  <c r="BU63" i="1" a="1"/>
  <c r="BU63" i="1" s="1"/>
  <c r="BS58" i="1" a="1"/>
  <c r="BS58" i="1" s="1"/>
  <c r="BS56" i="1" a="1"/>
  <c r="BS56" i="1" s="1"/>
  <c r="BT54" i="1" a="1"/>
  <c r="BT54" i="1" s="1"/>
  <c r="BU52" i="1" a="1"/>
  <c r="BU52" i="1" s="1"/>
  <c r="BR49" i="1" a="1"/>
  <c r="BR49" i="1" s="1"/>
  <c r="BS47" i="1" a="1"/>
  <c r="BS47" i="1" s="1"/>
  <c r="BU43" i="1" a="1"/>
  <c r="BU43" i="1" s="1"/>
  <c r="BU41" i="1" a="1"/>
  <c r="BU41" i="1" s="1"/>
  <c r="BR38" i="1" a="1"/>
  <c r="BR38" i="1" s="1"/>
  <c r="BT36" i="1" a="1"/>
  <c r="BT36" i="1" s="1"/>
  <c r="BU34" i="1" a="1"/>
  <c r="BU34" i="1" s="1"/>
  <c r="BU32" i="1" a="1"/>
  <c r="BU32" i="1" s="1"/>
  <c r="BU27" i="1" a="1"/>
  <c r="BU27" i="1" s="1"/>
  <c r="BU25" i="1" a="1"/>
  <c r="BU25" i="1" s="1"/>
  <c r="BR22" i="1" a="1"/>
  <c r="BR22" i="1" s="1"/>
  <c r="BT20" i="1" a="1"/>
  <c r="BT20" i="1" s="1"/>
  <c r="BU18" i="1" a="1"/>
  <c r="BU18" i="1" s="1"/>
  <c r="BU16" i="1" a="1"/>
  <c r="BU16" i="1" s="1"/>
  <c r="BU110" i="1" a="1"/>
  <c r="BU110" i="1" s="1"/>
  <c r="BT107" i="1" a="1"/>
  <c r="BT107" i="1" s="1"/>
  <c r="BU102" i="1" a="1"/>
  <c r="BU102" i="1" s="1"/>
  <c r="BT99" i="1" a="1"/>
  <c r="BT99" i="1" s="1"/>
  <c r="BU92" i="1" a="1"/>
  <c r="BU92" i="1" s="1"/>
  <c r="BU83" i="1" a="1"/>
  <c r="BU83" i="1" s="1"/>
  <c r="BU81" i="1" a="1"/>
  <c r="BU81" i="1" s="1"/>
  <c r="BT74" i="1" a="1"/>
  <c r="BT74" i="1" s="1"/>
  <c r="BT72" i="1" a="1"/>
  <c r="BT72" i="1" s="1"/>
  <c r="BU70" i="1" a="1"/>
  <c r="BU70" i="1" s="1"/>
  <c r="BS65" i="1" a="1"/>
  <c r="BS65" i="1" s="1"/>
  <c r="BT63" i="1" a="1"/>
  <c r="BT63" i="1" s="1"/>
  <c r="BS54" i="1" a="1"/>
  <c r="BS54" i="1" s="1"/>
  <c r="BT52" i="1" a="1"/>
  <c r="BT52" i="1" s="1"/>
  <c r="BU50" i="1" a="1"/>
  <c r="BU50" i="1" s="1"/>
  <c r="BU48" i="1" a="1"/>
  <c r="BU48" i="1" s="1"/>
  <c r="BT43" i="1" a="1"/>
  <c r="BT43" i="1" s="1"/>
  <c r="BT41" i="1" a="1"/>
  <c r="BT41" i="1" s="1"/>
  <c r="BU39" i="1" a="1"/>
  <c r="BU39" i="1" s="1"/>
  <c r="BT34" i="1" a="1"/>
  <c r="BT34" i="1" s="1"/>
  <c r="BT32" i="1" a="1"/>
  <c r="BT32" i="1" s="1"/>
  <c r="BU30" i="1" a="1"/>
  <c r="BU30" i="1" s="1"/>
  <c r="BT27" i="1" a="1"/>
  <c r="BT27" i="1" s="1"/>
  <c r="BT25" i="1" a="1"/>
  <c r="BT25" i="1" s="1"/>
  <c r="BU23" i="1" a="1"/>
  <c r="BU23" i="1" s="1"/>
  <c r="BT18" i="1" a="1"/>
  <c r="BT18" i="1" s="1"/>
  <c r="BT16" i="1" a="1"/>
  <c r="BT16" i="1" s="1"/>
  <c r="BU14" i="1" a="1"/>
  <c r="BU14" i="1" s="1"/>
  <c r="BT110" i="1" a="1"/>
  <c r="BT110" i="1" s="1"/>
  <c r="BU105" i="1" a="1"/>
  <c r="BU105" i="1" s="1"/>
  <c r="BT102" i="1" a="1"/>
  <c r="BT102" i="1" s="1"/>
  <c r="BU97" i="1" a="1"/>
  <c r="BU97" i="1" s="1"/>
  <c r="BS94" i="1" a="1"/>
  <c r="BS94" i="1" s="1"/>
  <c r="BT81" i="1" a="1"/>
  <c r="BT81" i="1" s="1"/>
  <c r="BT70" i="1" a="1"/>
  <c r="BT70" i="1" s="1"/>
  <c r="BU57" i="1" a="1"/>
  <c r="BU57" i="1" s="1"/>
  <c r="BU46" i="1" a="1"/>
  <c r="BU46" i="1" s="1"/>
  <c r="BS41" i="1" a="1"/>
  <c r="BS41" i="1" s="1"/>
  <c r="BT30" i="1" a="1"/>
  <c r="BT30" i="1" s="1"/>
  <c r="BS25" i="1" a="1"/>
  <c r="BS25" i="1" s="1"/>
  <c r="BT14" i="1" a="1"/>
  <c r="BT14" i="1" s="1"/>
  <c r="BS110" i="1" a="1"/>
  <c r="BS110" i="1" s="1"/>
  <c r="BU108" i="1" a="1"/>
  <c r="BU108" i="1" s="1"/>
  <c r="BT105" i="1" a="1"/>
  <c r="BT105" i="1" s="1"/>
  <c r="BS102" i="1" a="1"/>
  <c r="BS102" i="1" s="1"/>
  <c r="BU100" i="1" a="1"/>
  <c r="BU100" i="1" s="1"/>
  <c r="BT97" i="1" a="1"/>
  <c r="BT97" i="1" s="1"/>
  <c r="BU95" i="1" a="1"/>
  <c r="BU95" i="1" s="1"/>
  <c r="BT90" i="1" a="1"/>
  <c r="BT90" i="1" s="1"/>
  <c r="BT88" i="1" a="1"/>
  <c r="BT88" i="1" s="1"/>
  <c r="BU86" i="1" a="1"/>
  <c r="BU86" i="1" s="1"/>
  <c r="BS83" i="1" a="1"/>
  <c r="BS83" i="1" s="1"/>
  <c r="BS81" i="1" a="1"/>
  <c r="BS81" i="1" s="1"/>
  <c r="BT79" i="1" a="1"/>
  <c r="BT79" i="1" s="1"/>
  <c r="BS70" i="1" a="1"/>
  <c r="BS70" i="1" s="1"/>
  <c r="BT68" i="1" a="1"/>
  <c r="BT68" i="1" s="1"/>
  <c r="BU66" i="1" a="1"/>
  <c r="BU66" i="1" s="1"/>
  <c r="BU64" i="1" a="1"/>
  <c r="BU64" i="1" s="1"/>
  <c r="BT59" i="1" a="1"/>
  <c r="BT59" i="1" s="1"/>
  <c r="BT57" i="1" a="1"/>
  <c r="BT57" i="1" s="1"/>
  <c r="BU55" i="1" a="1"/>
  <c r="BU55" i="1" s="1"/>
  <c r="BS50" i="1" a="1"/>
  <c r="BS50" i="1" s="1"/>
  <c r="BS48" i="1" a="1"/>
  <c r="BS48" i="1" s="1"/>
  <c r="BT46" i="1" a="1"/>
  <c r="BT46" i="1" s="1"/>
  <c r="BU44" i="1" a="1"/>
  <c r="BU44" i="1" s="1"/>
  <c r="BS39" i="1" a="1"/>
  <c r="BS39" i="1" s="1"/>
  <c r="BS30" i="1" a="1"/>
  <c r="BS30" i="1" s="1"/>
  <c r="BU28" i="1" a="1"/>
  <c r="BU28" i="1" s="1"/>
  <c r="BS23" i="1" a="1"/>
  <c r="BS23" i="1" s="1"/>
  <c r="BS14" i="1" a="1"/>
  <c r="BS14" i="1" s="1"/>
  <c r="BS105" i="1" a="1"/>
  <c r="BS105" i="1" s="1"/>
  <c r="BS97" i="1" a="1"/>
  <c r="BS97" i="1" s="1"/>
  <c r="BT86" i="1" a="1"/>
  <c r="BT86" i="1" s="1"/>
  <c r="BU73" i="1" a="1"/>
  <c r="BU73" i="1" s="1"/>
  <c r="BU62" i="1" a="1"/>
  <c r="BU62" i="1" s="1"/>
  <c r="BS57" i="1" a="1"/>
  <c r="BS57" i="1" s="1"/>
  <c r="BS46" i="1" a="1"/>
  <c r="BS46" i="1" s="1"/>
  <c r="BU33" i="1" a="1"/>
  <c r="BU33" i="1" s="1"/>
  <c r="BU17" i="1" a="1"/>
  <c r="BU17" i="1" s="1"/>
  <c r="BR13" i="1" a="1"/>
  <c r="BR13" i="1" s="1"/>
  <c r="BU13" i="1" a="1"/>
  <c r="BU13" i="1" s="1"/>
  <c r="BT13" i="1" a="1"/>
  <c r="BT13" i="1" s="1"/>
  <c r="BS13" i="1" a="1"/>
  <c r="BS13" i="1" s="1"/>
  <c r="AW73" i="1" l="1" a="1"/>
  <c r="AW73" i="1" s="1"/>
  <c r="Z73" i="1" s="1"/>
  <c r="AW51" i="1" a="1"/>
  <c r="AW51" i="1" s="1"/>
  <c r="Z51" i="1" s="1"/>
  <c r="AW91" i="1" a="1"/>
  <c r="AW91" i="1" s="1"/>
  <c r="Z91" i="1" s="1"/>
  <c r="AW20" i="1" a="1"/>
  <c r="AW20" i="1" s="1"/>
  <c r="Z20" i="1" s="1"/>
  <c r="AW29" i="1" a="1"/>
  <c r="AW29" i="1" s="1"/>
  <c r="Z29" i="1" s="1"/>
  <c r="AW69" i="1" a="1"/>
  <c r="AW69" i="1" s="1"/>
  <c r="Z69" i="1" s="1"/>
  <c r="AW93" i="1" a="1"/>
  <c r="AW93" i="1" s="1"/>
  <c r="Z93" i="1" s="1"/>
  <c r="AW14" i="1" a="1"/>
  <c r="AW14" i="1" s="1"/>
  <c r="Z14" i="1" s="1"/>
  <c r="AW78" i="1" a="1"/>
  <c r="AW78" i="1" s="1"/>
  <c r="Z78" i="1" s="1"/>
  <c r="AW111" i="1" a="1"/>
  <c r="AW111" i="1" s="1"/>
  <c r="Z111" i="1" s="1"/>
  <c r="AW34" i="1" a="1"/>
  <c r="AW34" i="1" s="1"/>
  <c r="Z34" i="1" s="1"/>
  <c r="AW62" i="1" a="1"/>
  <c r="AW62" i="1" s="1"/>
  <c r="Z62" i="1" s="1"/>
  <c r="AW64" i="1" a="1"/>
  <c r="AW64" i="1" s="1"/>
  <c r="Z64" i="1" s="1"/>
  <c r="AW65" i="1" a="1"/>
  <c r="AW65" i="1" s="1"/>
  <c r="Z65" i="1" s="1"/>
  <c r="AW98" i="1" a="1"/>
  <c r="AW98" i="1" s="1"/>
  <c r="Z98" i="1" s="1"/>
  <c r="AW58" i="1" a="1"/>
  <c r="AW58" i="1" s="1"/>
  <c r="Z58" i="1" s="1"/>
  <c r="AW19" i="1" a="1"/>
  <c r="AW19" i="1" s="1"/>
  <c r="Z19" i="1" s="1"/>
  <c r="AW35" i="1" a="1"/>
  <c r="AW35" i="1" s="1"/>
  <c r="Z35" i="1" s="1"/>
  <c r="AW43" i="1" a="1"/>
  <c r="AW43" i="1" s="1"/>
  <c r="Z43" i="1" s="1"/>
  <c r="AW100" i="1" a="1"/>
  <c r="AW100" i="1" s="1"/>
  <c r="Z100" i="1" s="1"/>
  <c r="AW37" i="1" a="1"/>
  <c r="AW37" i="1" s="1"/>
  <c r="Z37" i="1" s="1"/>
  <c r="AW102" i="1" a="1"/>
  <c r="AW102" i="1" s="1"/>
  <c r="Z102" i="1" s="1"/>
  <c r="AW16" i="1" a="1"/>
  <c r="AW16" i="1" s="1"/>
  <c r="Z16" i="1" s="1"/>
  <c r="AW32" i="1" a="1"/>
  <c r="AW32" i="1" s="1"/>
  <c r="Z32" i="1" s="1"/>
  <c r="AW48" i="1" a="1"/>
  <c r="AW48" i="1" s="1"/>
  <c r="Z48" i="1" s="1"/>
  <c r="AW56" i="1" a="1"/>
  <c r="AW56" i="1" s="1"/>
  <c r="Z56" i="1" s="1"/>
  <c r="AW80" i="1" a="1"/>
  <c r="AW80" i="1" s="1"/>
  <c r="Z80" i="1" s="1"/>
  <c r="AW105" i="1" a="1"/>
  <c r="AW105" i="1" s="1"/>
  <c r="Z105" i="1" s="1"/>
  <c r="AW75" i="1" a="1"/>
  <c r="AW75" i="1" s="1"/>
  <c r="Z75" i="1" s="1"/>
  <c r="AW44" i="1" a="1"/>
  <c r="AW44" i="1" s="1"/>
  <c r="Z44" i="1" s="1"/>
  <c r="AW84" i="1" a="1"/>
  <c r="AW84" i="1" s="1"/>
  <c r="Z84" i="1" s="1"/>
  <c r="AW13" i="1" a="1"/>
  <c r="AW13" i="1" s="1"/>
  <c r="Z13" i="1" s="1"/>
  <c r="AW45" i="1" a="1"/>
  <c r="AW45" i="1" s="1"/>
  <c r="Z45" i="1" s="1"/>
  <c r="AW53" i="1" a="1"/>
  <c r="AW53" i="1" s="1"/>
  <c r="Z53" i="1" s="1"/>
  <c r="AW77" i="1" a="1"/>
  <c r="AW77" i="1" s="1"/>
  <c r="Z77" i="1" s="1"/>
  <c r="AW109" i="1" a="1"/>
  <c r="AW109" i="1" s="1"/>
  <c r="Z109" i="1" s="1"/>
  <c r="AW87" i="1" a="1"/>
  <c r="AW87" i="1" s="1"/>
  <c r="Z87" i="1" s="1"/>
  <c r="AW95" i="1" a="1"/>
  <c r="AW95" i="1" s="1"/>
  <c r="Z95" i="1" s="1"/>
  <c r="AW24" i="1" a="1"/>
  <c r="AW24" i="1" s="1"/>
  <c r="Z24" i="1" s="1"/>
  <c r="AW89" i="1" a="1"/>
  <c r="AW89" i="1" s="1"/>
  <c r="Z89" i="1" s="1"/>
  <c r="AW71" i="1" a="1"/>
  <c r="AW71" i="1" s="1"/>
  <c r="Z71" i="1" s="1"/>
  <c r="AW99" i="1" a="1"/>
  <c r="AW99" i="1" s="1"/>
  <c r="Z99" i="1" s="1"/>
  <c r="AW28" i="1" a="1"/>
  <c r="AW28" i="1" s="1"/>
  <c r="Z28" i="1" s="1"/>
  <c r="AW52" i="1" a="1"/>
  <c r="AW52" i="1" s="1"/>
  <c r="Z52" i="1" s="1"/>
  <c r="AW60" i="1" a="1"/>
  <c r="AW60" i="1" s="1"/>
  <c r="Z60" i="1" s="1"/>
  <c r="AW54" i="1" a="1"/>
  <c r="AW54" i="1" s="1"/>
  <c r="Z54" i="1" s="1"/>
  <c r="AW86" i="1" a="1"/>
  <c r="AW86" i="1" s="1"/>
  <c r="Z86" i="1" s="1"/>
  <c r="AW110" i="1" a="1"/>
  <c r="AW110" i="1" s="1"/>
  <c r="Z110" i="1" s="1"/>
  <c r="AW15" i="1" a="1"/>
  <c r="AW15" i="1" s="1"/>
  <c r="Z15" i="1" s="1"/>
  <c r="AW39" i="1" a="1"/>
  <c r="AW39" i="1" s="1"/>
  <c r="Z39" i="1" s="1"/>
  <c r="AW47" i="1" a="1"/>
  <c r="AW47" i="1" s="1"/>
  <c r="Z47" i="1" s="1"/>
  <c r="AW88" i="1" a="1"/>
  <c r="AW88" i="1" s="1"/>
  <c r="Z88" i="1" s="1"/>
  <c r="AW41" i="1" a="1"/>
  <c r="AW41" i="1" s="1"/>
  <c r="Z41" i="1" s="1"/>
  <c r="AW74" i="1" a="1"/>
  <c r="AW74" i="1" s="1"/>
  <c r="Z74" i="1" s="1"/>
  <c r="AW36" i="1" a="1"/>
  <c r="AW36" i="1" s="1"/>
  <c r="Z36" i="1" s="1"/>
  <c r="AW68" i="1" a="1"/>
  <c r="AW68" i="1" s="1"/>
  <c r="Z68" i="1" s="1"/>
  <c r="AW76" i="1" a="1"/>
  <c r="AW76" i="1" s="1"/>
  <c r="Z76" i="1" s="1"/>
  <c r="AW30" i="1" a="1"/>
  <c r="AW30" i="1" s="1"/>
  <c r="Z30" i="1" s="1"/>
  <c r="AW46" i="1" a="1"/>
  <c r="AW46" i="1" s="1"/>
  <c r="Z46" i="1" s="1"/>
  <c r="AW94" i="1" a="1"/>
  <c r="AW94" i="1" s="1"/>
  <c r="Z94" i="1" s="1"/>
  <c r="AW23" i="1" a="1"/>
  <c r="AW23" i="1" s="1"/>
  <c r="Z23" i="1" s="1"/>
  <c r="AW79" i="1" a="1"/>
  <c r="AW79" i="1" s="1"/>
  <c r="Z79" i="1" s="1"/>
  <c r="AW17" i="1" a="1"/>
  <c r="AW17" i="1" s="1"/>
  <c r="Z17" i="1" s="1"/>
  <c r="AW81" i="1" a="1"/>
  <c r="AW81" i="1" s="1"/>
  <c r="Z81" i="1" s="1"/>
  <c r="AW97" i="1" a="1"/>
  <c r="AW97" i="1" s="1"/>
  <c r="Z97" i="1" s="1"/>
  <c r="AW18" i="1" a="1"/>
  <c r="AW18" i="1" s="1"/>
  <c r="Z18" i="1" s="1"/>
  <c r="AW26" i="1" a="1"/>
  <c r="AW26" i="1" s="1"/>
  <c r="Z26" i="1" s="1"/>
  <c r="AW50" i="1" a="1"/>
  <c r="AW50" i="1" s="1"/>
  <c r="Z50" i="1" s="1"/>
  <c r="AW66" i="1" a="1"/>
  <c r="AW66" i="1" s="1"/>
  <c r="Z66" i="1" s="1"/>
  <c r="AW82" i="1" a="1"/>
  <c r="AW82" i="1" s="1"/>
  <c r="Z82" i="1" s="1"/>
  <c r="AW108" i="1" a="1"/>
  <c r="AW108" i="1" s="1"/>
  <c r="Z108" i="1" s="1"/>
  <c r="AW92" i="1" a="1"/>
  <c r="AW92" i="1" s="1"/>
  <c r="Z92" i="1" s="1"/>
  <c r="AW101" i="1" a="1"/>
  <c r="AW101" i="1" s="1"/>
  <c r="Z101" i="1" s="1"/>
  <c r="AW22" i="1" a="1"/>
  <c r="AW22" i="1" s="1"/>
  <c r="Z22" i="1" s="1"/>
  <c r="AW38" i="1" a="1"/>
  <c r="AW38" i="1" s="1"/>
  <c r="Z38" i="1" s="1"/>
  <c r="AW70" i="1" a="1"/>
  <c r="AW70" i="1" s="1"/>
  <c r="Z70" i="1" s="1"/>
  <c r="AW31" i="1" a="1"/>
  <c r="AW31" i="1" s="1"/>
  <c r="Z31" i="1" s="1"/>
  <c r="AW55" i="1" a="1"/>
  <c r="AW55" i="1" s="1"/>
  <c r="Z55" i="1" s="1"/>
  <c r="AW63" i="1" a="1"/>
  <c r="AW63" i="1" s="1"/>
  <c r="Z63" i="1" s="1"/>
  <c r="AW33" i="1" a="1"/>
  <c r="AW33" i="1" s="1"/>
  <c r="Z33" i="1" s="1"/>
  <c r="AW57" i="1" a="1"/>
  <c r="AW57" i="1" s="1"/>
  <c r="Z57" i="1" s="1"/>
  <c r="AW42" i="1" a="1"/>
  <c r="AW42" i="1" s="1"/>
  <c r="Z42" i="1" s="1"/>
  <c r="AW90" i="1" a="1"/>
  <c r="AW90" i="1" s="1"/>
  <c r="Z90" i="1" s="1"/>
  <c r="AW106" i="1" a="1"/>
  <c r="AW106" i="1" s="1"/>
  <c r="Z106" i="1" s="1"/>
  <c r="AW27" i="1" a="1"/>
  <c r="AW27" i="1" s="1"/>
  <c r="Z27" i="1" s="1"/>
  <c r="AW21" i="1" a="1"/>
  <c r="AW21" i="1" s="1"/>
  <c r="Z21" i="1" s="1"/>
  <c r="AW85" i="1" a="1"/>
  <c r="AW85" i="1" s="1"/>
  <c r="Z85" i="1" s="1"/>
  <c r="AW103" i="1" a="1"/>
  <c r="AW103" i="1" s="1"/>
  <c r="Z103" i="1" s="1"/>
  <c r="AW59" i="1" a="1"/>
  <c r="AW59" i="1" s="1"/>
  <c r="Z59" i="1" s="1"/>
  <c r="AW67" i="1" a="1"/>
  <c r="AW67" i="1" s="1"/>
  <c r="Z67" i="1" s="1"/>
  <c r="AW83" i="1" a="1"/>
  <c r="AW83" i="1" s="1"/>
  <c r="Z83" i="1" s="1"/>
  <c r="AW107" i="1" a="1"/>
  <c r="AW107" i="1" s="1"/>
  <c r="Z107" i="1" s="1"/>
  <c r="AW61" i="1" a="1"/>
  <c r="AW61" i="1" s="1"/>
  <c r="Z61" i="1" s="1"/>
  <c r="AW40" i="1" a="1"/>
  <c r="AW40" i="1" s="1"/>
  <c r="Z40" i="1" s="1"/>
  <c r="AW72" i="1" a="1"/>
  <c r="AW72" i="1" s="1"/>
  <c r="Z72" i="1" s="1"/>
  <c r="AW96" i="1" a="1"/>
  <c r="AW96" i="1" s="1"/>
  <c r="Z96" i="1" s="1"/>
  <c r="AW104" i="1" a="1"/>
  <c r="AW104" i="1" s="1"/>
  <c r="Z104" i="1" s="1"/>
  <c r="AW25" i="1" a="1"/>
  <c r="AW25" i="1" s="1"/>
  <c r="Z25" i="1" s="1"/>
  <c r="AW49" i="1" a="1"/>
  <c r="AW49" i="1" s="1"/>
  <c r="Z49" i="1" s="1"/>
  <c r="BO43" i="1"/>
  <c r="BO24" i="1"/>
  <c r="BO60" i="1"/>
  <c r="AH60" i="1" s="1"/>
  <c r="AO60" i="1" s="1" a="1"/>
  <c r="AO60" i="1" s="1"/>
  <c r="BO66" i="1"/>
  <c r="AH66" i="1" s="1"/>
  <c r="AO66" i="1" s="1" a="1"/>
  <c r="AO66" i="1" s="1"/>
  <c r="BO42" i="1"/>
  <c r="AH42" i="1" s="1"/>
  <c r="AO42" i="1" s="1" a="1"/>
  <c r="AO42" i="1" s="1"/>
  <c r="BO87" i="1"/>
  <c r="AH87" i="1" s="1"/>
  <c r="AO87" i="1" s="1" a="1"/>
  <c r="AO87" i="1" s="1"/>
  <c r="BO84" i="1"/>
  <c r="AH84" i="1" s="1"/>
  <c r="AO84" i="1" s="1" a="1"/>
  <c r="AO84" i="1" s="1"/>
  <c r="BO68" i="1"/>
  <c r="AH68" i="1" s="1"/>
  <c r="AO68" i="1" s="1" a="1"/>
  <c r="AO68" i="1" s="1"/>
  <c r="BO31" i="1"/>
  <c r="AH31" i="1" s="1"/>
  <c r="AO31" i="1" s="1" a="1"/>
  <c r="AO31" i="1" s="1"/>
  <c r="BO92" i="1"/>
  <c r="AH92" i="1" s="1"/>
  <c r="AO92" i="1" s="1" a="1"/>
  <c r="AO92" i="1" s="1"/>
  <c r="BO100" i="1"/>
  <c r="AH100" i="1" s="1"/>
  <c r="AO100" i="1" s="1" a="1"/>
  <c r="AO100" i="1" s="1"/>
  <c r="BO47" i="1"/>
  <c r="AH47" i="1" s="1"/>
  <c r="AO47" i="1" s="1" a="1"/>
  <c r="AO47" i="1" s="1"/>
  <c r="BO19" i="1"/>
  <c r="AH19" i="1" s="1"/>
  <c r="AO19" i="1" s="1" a="1"/>
  <c r="AO19" i="1" s="1"/>
  <c r="BO75" i="1"/>
  <c r="AH75" i="1" s="1"/>
  <c r="AO75" i="1" s="1" a="1"/>
  <c r="AO75" i="1" s="1"/>
  <c r="BO48" i="1"/>
  <c r="AH48" i="1" s="1"/>
  <c r="AO48" i="1" s="1" a="1"/>
  <c r="AO48" i="1" s="1"/>
  <c r="BO108" i="1"/>
  <c r="AH108" i="1" s="1"/>
  <c r="AO108" i="1" s="1" a="1"/>
  <c r="AO108" i="1" s="1"/>
  <c r="BO29" i="1"/>
  <c r="AH29" i="1" s="1"/>
  <c r="AO29" i="1" s="1" a="1"/>
  <c r="AO29" i="1" s="1"/>
  <c r="BO40" i="1"/>
  <c r="AH40" i="1" s="1"/>
  <c r="AO40" i="1" s="1" a="1"/>
  <c r="AO40" i="1" s="1"/>
  <c r="BO96" i="1"/>
  <c r="AH96" i="1" s="1"/>
  <c r="AO96" i="1" s="1" a="1"/>
  <c r="AO96" i="1" s="1"/>
  <c r="BO14" i="1"/>
  <c r="AH14" i="1" s="1"/>
  <c r="AO14" i="1" s="1" a="1"/>
  <c r="AO14" i="1" s="1"/>
  <c r="BO54" i="1"/>
  <c r="AH54" i="1" s="1"/>
  <c r="AO54" i="1" s="1" a="1"/>
  <c r="AO54" i="1" s="1"/>
  <c r="BO80" i="1"/>
  <c r="AH80" i="1" s="1"/>
  <c r="AO80" i="1" s="1" a="1"/>
  <c r="AO80" i="1" s="1"/>
  <c r="BO98" i="1"/>
  <c r="AH98" i="1" s="1"/>
  <c r="AO98" i="1" s="1" a="1"/>
  <c r="AO98" i="1" s="1"/>
  <c r="BO95" i="1"/>
  <c r="AH95" i="1" s="1"/>
  <c r="AO95" i="1" s="1" a="1"/>
  <c r="AO95" i="1" s="1"/>
  <c r="BO25" i="1"/>
  <c r="AH25" i="1" s="1"/>
  <c r="AO25" i="1" s="1" a="1"/>
  <c r="AO25" i="1" s="1"/>
  <c r="BO36" i="1"/>
  <c r="AH36" i="1" s="1"/>
  <c r="AO36" i="1" s="1" a="1"/>
  <c r="AO36" i="1" s="1"/>
  <c r="BO56" i="1"/>
  <c r="AH56" i="1" s="1"/>
  <c r="AO56" i="1" s="1" a="1"/>
  <c r="AO56" i="1" s="1"/>
  <c r="BO78" i="1"/>
  <c r="AH78" i="1" s="1"/>
  <c r="AO78" i="1" s="1" a="1"/>
  <c r="AO78" i="1" s="1"/>
  <c r="BO28" i="1"/>
  <c r="AH28" i="1" s="1"/>
  <c r="AO28" i="1" s="1" a="1"/>
  <c r="AO28" i="1" s="1"/>
  <c r="BO52" i="1"/>
  <c r="AH52" i="1" s="1"/>
  <c r="AO52" i="1" s="1" a="1"/>
  <c r="AO52" i="1" s="1"/>
  <c r="BO89" i="1"/>
  <c r="AH89" i="1" s="1"/>
  <c r="AO89" i="1" s="1" a="1"/>
  <c r="AO89" i="1" s="1"/>
  <c r="BO15" i="1"/>
  <c r="AH15" i="1" s="1"/>
  <c r="AO15" i="1" s="1" a="1"/>
  <c r="AO15" i="1" s="1"/>
  <c r="BO106" i="1"/>
  <c r="AH106" i="1" s="1"/>
  <c r="AO106" i="1" s="1" a="1"/>
  <c r="AO106" i="1" s="1"/>
  <c r="BO91" i="1"/>
  <c r="AH91" i="1" s="1"/>
  <c r="AO91" i="1" s="1" a="1"/>
  <c r="AO91" i="1" s="1"/>
  <c r="BO111" i="1"/>
  <c r="AH111" i="1" s="1"/>
  <c r="AO111" i="1" s="1" a="1"/>
  <c r="AO111" i="1" s="1"/>
  <c r="BO50" i="1"/>
  <c r="AH50" i="1" s="1"/>
  <c r="AO50" i="1" s="1" a="1"/>
  <c r="AO50" i="1" s="1"/>
  <c r="BO79" i="1"/>
  <c r="AH79" i="1" s="1"/>
  <c r="AO79" i="1" s="1" a="1"/>
  <c r="AO79" i="1" s="1"/>
  <c r="BO35" i="1"/>
  <c r="AH35" i="1" s="1"/>
  <c r="AO35" i="1" s="1" a="1"/>
  <c r="AO35" i="1" s="1"/>
  <c r="BO51" i="1"/>
  <c r="AH51" i="1" s="1"/>
  <c r="AO51" i="1" s="1" a="1"/>
  <c r="AO51" i="1" s="1"/>
  <c r="BO83" i="1"/>
  <c r="AH83" i="1" s="1"/>
  <c r="AO83" i="1" s="1" a="1"/>
  <c r="AO83" i="1" s="1"/>
  <c r="BO63" i="1"/>
  <c r="AH63" i="1" s="1"/>
  <c r="AO63" i="1" s="1" a="1"/>
  <c r="AO63" i="1" s="1"/>
  <c r="BO67" i="1"/>
  <c r="AH67" i="1" s="1"/>
  <c r="AO67" i="1" s="1" a="1"/>
  <c r="AO67" i="1" s="1"/>
  <c r="BO30" i="1"/>
  <c r="AH30" i="1" s="1"/>
  <c r="AO30" i="1" s="1" a="1"/>
  <c r="AO30" i="1" s="1"/>
  <c r="BO59" i="1"/>
  <c r="AH59" i="1" s="1"/>
  <c r="AO59" i="1" s="1" a="1"/>
  <c r="AO59" i="1" s="1"/>
  <c r="BO16" i="1"/>
  <c r="AH16" i="1" s="1"/>
  <c r="AO16" i="1" s="1" a="1"/>
  <c r="AO16" i="1" s="1"/>
  <c r="BO65" i="1"/>
  <c r="AH65" i="1" s="1"/>
  <c r="AO65" i="1" s="1" a="1"/>
  <c r="AO65" i="1" s="1"/>
  <c r="BO64" i="1"/>
  <c r="AH64" i="1" s="1"/>
  <c r="AO64" i="1" s="1" a="1"/>
  <c r="AO64" i="1" s="1"/>
  <c r="BO110" i="1"/>
  <c r="AH110" i="1" s="1"/>
  <c r="AO110" i="1" s="1" a="1"/>
  <c r="AO110" i="1" s="1"/>
  <c r="BO81" i="1"/>
  <c r="AH81" i="1" s="1"/>
  <c r="AO81" i="1" s="1" a="1"/>
  <c r="AO81" i="1" s="1"/>
  <c r="BO107" i="1"/>
  <c r="AH107" i="1" s="1"/>
  <c r="AO107" i="1" s="1" a="1"/>
  <c r="AO107" i="1" s="1"/>
  <c r="BO32" i="1"/>
  <c r="AH32" i="1" s="1"/>
  <c r="AO32" i="1" s="1" a="1"/>
  <c r="AO32" i="1" s="1"/>
  <c r="BO104" i="1"/>
  <c r="AH104" i="1" s="1"/>
  <c r="AO104" i="1" s="1" a="1"/>
  <c r="AO104" i="1" s="1"/>
  <c r="BO97" i="1"/>
  <c r="AH97" i="1" s="1"/>
  <c r="AO97" i="1" s="1" a="1"/>
  <c r="AO97" i="1" s="1"/>
  <c r="BO44" i="1"/>
  <c r="AH44" i="1" s="1"/>
  <c r="AO44" i="1" s="1" a="1"/>
  <c r="AO44" i="1" s="1"/>
  <c r="BO90" i="1"/>
  <c r="AH90" i="1" s="1"/>
  <c r="AO90" i="1" s="1" a="1"/>
  <c r="AO90" i="1" s="1"/>
  <c r="BO105" i="1"/>
  <c r="AH105" i="1" s="1"/>
  <c r="AO105" i="1" s="1" a="1"/>
  <c r="AO105" i="1" s="1"/>
  <c r="BO26" i="1"/>
  <c r="AH26" i="1" s="1"/>
  <c r="AO26" i="1" s="1" a="1"/>
  <c r="AO26" i="1" s="1"/>
  <c r="BO82" i="1"/>
  <c r="AH82" i="1" s="1"/>
  <c r="AO82" i="1" s="1" a="1"/>
  <c r="AO82" i="1" s="1"/>
  <c r="BO103" i="1"/>
  <c r="AH103" i="1" s="1"/>
  <c r="AO103" i="1" s="1" a="1"/>
  <c r="AO103" i="1" s="1"/>
  <c r="BO86" i="1"/>
  <c r="AH86" i="1" s="1"/>
  <c r="AO86" i="1" s="1" a="1"/>
  <c r="AO86" i="1" s="1"/>
  <c r="BO39" i="1"/>
  <c r="AH39" i="1" s="1"/>
  <c r="AO39" i="1" s="1" a="1"/>
  <c r="AO39" i="1" s="1"/>
  <c r="BO88" i="1"/>
  <c r="AH88" i="1" s="1"/>
  <c r="AO88" i="1" s="1" a="1"/>
  <c r="AO88" i="1" s="1"/>
  <c r="BO18" i="1"/>
  <c r="AH18" i="1" s="1"/>
  <c r="AO18" i="1" s="1" a="1"/>
  <c r="AO18" i="1" s="1"/>
  <c r="BO93" i="1"/>
  <c r="AH93" i="1" s="1"/>
  <c r="AO93" i="1" s="1" a="1"/>
  <c r="AO93" i="1" s="1"/>
  <c r="BO94" i="1"/>
  <c r="AH94" i="1" s="1"/>
  <c r="AO94" i="1" s="1" a="1"/>
  <c r="AO94" i="1" s="1"/>
  <c r="BO72" i="1"/>
  <c r="AH72" i="1" s="1"/>
  <c r="AO72" i="1" s="1" a="1"/>
  <c r="AO72" i="1" s="1"/>
  <c r="BO76" i="1"/>
  <c r="AH76" i="1" s="1"/>
  <c r="AO76" i="1" s="1" a="1"/>
  <c r="AO76" i="1" s="1"/>
  <c r="BO62" i="1"/>
  <c r="AH62" i="1" s="1"/>
  <c r="AO62" i="1" s="1" a="1"/>
  <c r="AO62" i="1" s="1"/>
  <c r="BO74" i="1"/>
  <c r="AH74" i="1" s="1"/>
  <c r="AO74" i="1" s="1" a="1"/>
  <c r="AO74" i="1" s="1"/>
  <c r="BO70" i="1"/>
  <c r="AH70" i="1" s="1"/>
  <c r="AO70" i="1" s="1" a="1"/>
  <c r="AO70" i="1" s="1"/>
  <c r="BO102" i="1"/>
  <c r="AH102" i="1" s="1"/>
  <c r="AO102" i="1" s="1" a="1"/>
  <c r="AO102" i="1" s="1"/>
  <c r="BO27" i="1"/>
  <c r="AH27" i="1" s="1"/>
  <c r="AO27" i="1" s="1" a="1"/>
  <c r="AO27" i="1" s="1"/>
  <c r="BO38" i="1"/>
  <c r="AH38" i="1" s="1"/>
  <c r="AO38" i="1" s="1" a="1"/>
  <c r="AO38" i="1" s="1"/>
  <c r="BO58" i="1"/>
  <c r="AH58" i="1" s="1"/>
  <c r="AO58" i="1" s="1" a="1"/>
  <c r="AO58" i="1" s="1"/>
  <c r="BO61" i="1"/>
  <c r="AH61" i="1" s="1"/>
  <c r="AO61" i="1" s="1" a="1"/>
  <c r="AO61" i="1" s="1"/>
  <c r="BO46" i="1"/>
  <c r="AH46" i="1" s="1"/>
  <c r="AO46" i="1" s="1" a="1"/>
  <c r="AO46" i="1" s="1"/>
  <c r="BO41" i="1"/>
  <c r="AH41" i="1" s="1"/>
  <c r="AO41" i="1" s="1" a="1"/>
  <c r="AO41" i="1" s="1"/>
  <c r="BO20" i="1"/>
  <c r="AH20" i="1" s="1"/>
  <c r="AO20" i="1" s="1" a="1"/>
  <c r="AO20" i="1" s="1"/>
  <c r="BO71" i="1"/>
  <c r="AH71" i="1" s="1"/>
  <c r="AO71" i="1" s="1" a="1"/>
  <c r="AO71" i="1" s="1"/>
  <c r="BO57" i="1"/>
  <c r="AH57" i="1" s="1"/>
  <c r="AO57" i="1" s="1" a="1"/>
  <c r="AO57" i="1" s="1"/>
  <c r="BO23" i="1"/>
  <c r="AH23" i="1" s="1"/>
  <c r="AO23" i="1" s="1" a="1"/>
  <c r="AO23" i="1" s="1"/>
  <c r="BO55" i="1"/>
  <c r="AH55" i="1" s="1"/>
  <c r="AO55" i="1" s="1" a="1"/>
  <c r="AO55" i="1" s="1"/>
  <c r="BO34" i="1"/>
  <c r="AH34" i="1" s="1"/>
  <c r="AO34" i="1" s="1" a="1"/>
  <c r="AO34" i="1" s="1"/>
  <c r="BO99" i="1"/>
  <c r="AH99" i="1" s="1"/>
  <c r="AO99" i="1" s="1" a="1"/>
  <c r="AO99" i="1" s="1"/>
  <c r="BO13" i="1"/>
  <c r="AH13" i="1" s="1"/>
  <c r="AO13" i="1" s="1" a="1"/>
  <c r="AO13" i="1" s="1"/>
  <c r="BO45" i="1"/>
  <c r="AH45" i="1" s="1"/>
  <c r="AO45" i="1" s="1" a="1"/>
  <c r="AO45" i="1" s="1"/>
  <c r="BO77" i="1"/>
  <c r="AH77" i="1" s="1"/>
  <c r="AO77" i="1" s="1" a="1"/>
  <c r="AO77" i="1" s="1"/>
  <c r="BO33" i="1"/>
  <c r="AH33" i="1" s="1"/>
  <c r="AO33" i="1" s="1" a="1"/>
  <c r="AO33" i="1" s="1"/>
  <c r="BO53" i="1"/>
  <c r="AH53" i="1" s="1"/>
  <c r="AO53" i="1" s="1" a="1"/>
  <c r="AO53" i="1" s="1"/>
  <c r="BO101" i="1"/>
  <c r="AH101" i="1" s="1"/>
  <c r="AO101" i="1" s="1" a="1"/>
  <c r="AO101" i="1" s="1"/>
  <c r="BO22" i="1"/>
  <c r="AH22" i="1" s="1"/>
  <c r="AO22" i="1" s="1" a="1"/>
  <c r="AO22" i="1" s="1"/>
  <c r="BO17" i="1"/>
  <c r="AH17" i="1" s="1"/>
  <c r="AO17" i="1" s="1" a="1"/>
  <c r="AO17" i="1" s="1"/>
  <c r="BO73" i="1"/>
  <c r="AH73" i="1" s="1"/>
  <c r="AO73" i="1" s="1" a="1"/>
  <c r="AO73" i="1" s="1"/>
  <c r="BO69" i="1"/>
  <c r="AH69" i="1" s="1"/>
  <c r="AO69" i="1" s="1" a="1"/>
  <c r="AO69" i="1" s="1"/>
  <c r="BO12" i="1"/>
  <c r="AH12" i="1" s="1"/>
  <c r="BO85" i="1"/>
  <c r="AH85" i="1" s="1"/>
  <c r="AO85" i="1" s="1" a="1"/>
  <c r="AO85" i="1" s="1"/>
  <c r="BO49" i="1"/>
  <c r="AH49" i="1" s="1"/>
  <c r="AO49" i="1" s="1" a="1"/>
  <c r="AO49" i="1" s="1"/>
  <c r="BO21" i="1"/>
  <c r="AH21" i="1" s="1"/>
  <c r="AO21" i="1" s="1" a="1"/>
  <c r="AO21" i="1" s="1"/>
  <c r="BO37" i="1"/>
  <c r="AH37" i="1" s="1"/>
  <c r="AO37" i="1" s="1" a="1"/>
  <c r="AO37" i="1" s="1"/>
  <c r="BO109" i="1"/>
  <c r="AH109" i="1" s="1"/>
  <c r="AO109" i="1" s="1" a="1"/>
  <c r="AO109" i="1" s="1"/>
  <c r="AH24" i="1" l="1"/>
  <c r="AH43" i="1"/>
  <c r="Q49" i="1"/>
  <c r="AF49" i="1" s="1"/>
  <c r="Q63" i="1"/>
  <c r="AF63" i="1" s="1"/>
  <c r="Q85" i="1"/>
  <c r="AF85" i="1" s="1"/>
  <c r="Q33" i="1"/>
  <c r="AF33" i="1" s="1"/>
  <c r="Q57" i="1"/>
  <c r="AF57" i="1" s="1"/>
  <c r="Q27" i="1"/>
  <c r="AF27" i="1" s="1"/>
  <c r="Q93" i="1"/>
  <c r="AF93" i="1" s="1"/>
  <c r="Q105" i="1"/>
  <c r="AF105" i="1" s="1"/>
  <c r="Q110" i="1"/>
  <c r="AF110" i="1" s="1"/>
  <c r="Q83" i="1"/>
  <c r="AF83" i="1" s="1"/>
  <c r="Q15" i="1"/>
  <c r="AF15" i="1" s="1"/>
  <c r="Q95" i="1"/>
  <c r="AF95" i="1" s="1"/>
  <c r="Q108" i="1"/>
  <c r="AF108" i="1" s="1"/>
  <c r="Q87" i="1"/>
  <c r="AF87" i="1" s="1"/>
  <c r="Q12" i="1"/>
  <c r="AF12" i="1" s="1"/>
  <c r="Q77" i="1"/>
  <c r="AF77" i="1" s="1"/>
  <c r="Q71" i="1"/>
  <c r="AF71" i="1" s="1"/>
  <c r="Q102" i="1"/>
  <c r="AF102" i="1" s="1"/>
  <c r="Q18" i="1"/>
  <c r="AF18" i="1" s="1"/>
  <c r="Q90" i="1"/>
  <c r="AF90" i="1" s="1"/>
  <c r="Q64" i="1"/>
  <c r="AF64" i="1" s="1"/>
  <c r="Q51" i="1"/>
  <c r="AF51" i="1" s="1"/>
  <c r="Q89" i="1"/>
  <c r="AF89" i="1" s="1"/>
  <c r="Q98" i="1"/>
  <c r="AF98" i="1" s="1"/>
  <c r="Q48" i="1"/>
  <c r="AF48" i="1" s="1"/>
  <c r="Q31" i="1"/>
  <c r="AF31" i="1" s="1"/>
  <c r="Q42" i="1"/>
  <c r="AF42" i="1" s="1"/>
  <c r="Q70" i="1"/>
  <c r="AF70" i="1" s="1"/>
  <c r="Q23" i="1"/>
  <c r="AF23" i="1" s="1"/>
  <c r="Q106" i="1"/>
  <c r="AF106" i="1" s="1"/>
  <c r="Q88" i="1"/>
  <c r="AF88" i="1" s="1"/>
  <c r="Q97" i="1"/>
  <c r="AF97" i="1" s="1"/>
  <c r="Q68" i="1"/>
  <c r="AF68" i="1" s="1"/>
  <c r="Q26" i="1"/>
  <c r="AF26" i="1" s="1"/>
  <c r="Q29" i="1"/>
  <c r="AF29" i="1" s="1"/>
  <c r="Q69" i="1"/>
  <c r="AF69" i="1" s="1"/>
  <c r="Q44" i="1"/>
  <c r="AF44" i="1" s="1"/>
  <c r="Q52" i="1"/>
  <c r="AF52" i="1" s="1"/>
  <c r="Q66" i="1"/>
  <c r="AF66" i="1" s="1"/>
  <c r="Q39" i="1"/>
  <c r="AF39" i="1" s="1"/>
  <c r="Q28" i="1"/>
  <c r="AF28" i="1" s="1"/>
  <c r="Q109" i="1"/>
  <c r="AF109" i="1" s="1"/>
  <c r="Q17" i="1"/>
  <c r="AF17" i="1" s="1"/>
  <c r="Q99" i="1"/>
  <c r="AF99" i="1" s="1"/>
  <c r="Q46" i="1"/>
  <c r="AF46" i="1" s="1"/>
  <c r="Q62" i="1"/>
  <c r="AF62" i="1" s="1"/>
  <c r="Q86" i="1"/>
  <c r="AF86" i="1" s="1"/>
  <c r="Q104" i="1"/>
  <c r="AF104" i="1" s="1"/>
  <c r="Q59" i="1"/>
  <c r="AF59" i="1" s="1"/>
  <c r="Q50" i="1"/>
  <c r="AF50" i="1" s="1"/>
  <c r="Q78" i="1"/>
  <c r="AF78" i="1" s="1"/>
  <c r="Q14" i="1"/>
  <c r="AF14" i="1" s="1"/>
  <c r="Q47" i="1"/>
  <c r="AF47" i="1" s="1"/>
  <c r="Q38" i="1"/>
  <c r="AF38" i="1" s="1"/>
  <c r="Q25" i="1"/>
  <c r="AF25" i="1" s="1"/>
  <c r="Q45" i="1"/>
  <c r="AF45" i="1" s="1"/>
  <c r="Q65" i="1"/>
  <c r="AF65" i="1" s="1"/>
  <c r="Q80" i="1"/>
  <c r="AF80" i="1" s="1"/>
  <c r="Q41" i="1"/>
  <c r="AF41" i="1" s="1"/>
  <c r="Q16" i="1"/>
  <c r="AF16" i="1" s="1"/>
  <c r="Q54" i="1"/>
  <c r="AF54" i="1" s="1"/>
  <c r="Q19" i="1"/>
  <c r="AF19" i="1" s="1"/>
  <c r="Q60" i="1"/>
  <c r="AF60" i="1" s="1"/>
  <c r="Q37" i="1"/>
  <c r="AF37" i="1" s="1"/>
  <c r="Q22" i="1"/>
  <c r="AF22" i="1" s="1"/>
  <c r="Q34" i="1"/>
  <c r="AF34" i="1" s="1"/>
  <c r="Q61" i="1"/>
  <c r="AF61" i="1" s="1"/>
  <c r="Q76" i="1"/>
  <c r="AF76" i="1" s="1"/>
  <c r="Q103" i="1"/>
  <c r="AF103" i="1" s="1"/>
  <c r="Q32" i="1"/>
  <c r="AF32" i="1" s="1"/>
  <c r="Q30" i="1"/>
  <c r="AF30" i="1" s="1"/>
  <c r="Q111" i="1"/>
  <c r="AF111" i="1" s="1"/>
  <c r="Q56" i="1"/>
  <c r="AF56" i="1" s="1"/>
  <c r="Q96" i="1"/>
  <c r="AF96" i="1" s="1"/>
  <c r="Q94" i="1"/>
  <c r="AF94" i="1" s="1"/>
  <c r="Q92" i="1"/>
  <c r="AF92" i="1" s="1"/>
  <c r="Q20" i="1"/>
  <c r="AF20" i="1" s="1"/>
  <c r="Q35" i="1"/>
  <c r="AF35" i="1" s="1"/>
  <c r="Q75" i="1"/>
  <c r="AF75" i="1" s="1"/>
  <c r="Q73" i="1"/>
  <c r="AF73" i="1" s="1"/>
  <c r="Q74" i="1"/>
  <c r="AF74" i="1" s="1"/>
  <c r="Q79" i="1"/>
  <c r="AF79" i="1" s="1"/>
  <c r="Q21" i="1"/>
  <c r="AF21" i="1" s="1"/>
  <c r="Q101" i="1"/>
  <c r="AF101" i="1" s="1"/>
  <c r="Q55" i="1"/>
  <c r="AF55" i="1" s="1"/>
  <c r="Q58" i="1"/>
  <c r="AF58" i="1" s="1"/>
  <c r="Q72" i="1"/>
  <c r="AF72" i="1" s="1"/>
  <c r="Q82" i="1"/>
  <c r="AF82" i="1" s="1"/>
  <c r="Q107" i="1"/>
  <c r="AF107" i="1" s="1"/>
  <c r="Q67" i="1"/>
  <c r="AF67" i="1" s="1"/>
  <c r="Q91" i="1"/>
  <c r="AF91" i="1" s="1"/>
  <c r="Q36" i="1"/>
  <c r="AF36" i="1" s="1"/>
  <c r="Q40" i="1"/>
  <c r="AF40" i="1" s="1"/>
  <c r="Q100" i="1"/>
  <c r="AF100" i="1" s="1"/>
  <c r="Q53" i="1"/>
  <c r="AF53" i="1" s="1"/>
  <c r="Q81" i="1"/>
  <c r="AF81" i="1" s="1"/>
  <c r="Q84" i="1"/>
  <c r="AF84" i="1" s="1"/>
  <c r="AO43" i="1" l="1" a="1"/>
  <c r="AO43" i="1" s="1"/>
  <c r="Q43" i="1" s="1"/>
  <c r="AF43" i="1" s="1"/>
  <c r="AO24" i="1" a="1"/>
  <c r="AO24" i="1" s="1"/>
  <c r="Q24" i="1" s="1"/>
  <c r="AF24" i="1" s="1"/>
  <c r="Q13" i="1"/>
  <c r="AF13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2" i="1" a="1"/>
  <c r="A12" i="1" s="1"/>
  <c r="AD12" i="1" l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B1" i="1" l="1"/>
  <c r="E2" i="3" a="1"/>
  <c r="E2" i="3" s="1"/>
  <c r="H10" i="1" l="1" a="1"/>
  <c r="H10" i="1" s="1"/>
  <c r="T10" i="1" a="1"/>
  <c r="T10" i="1" s="1"/>
  <c r="U10" i="1" a="1"/>
  <c r="U10" i="1" s="1"/>
  <c r="S10" i="1" a="1"/>
  <c r="S10" i="1" s="1"/>
  <c r="R10" i="1" a="1"/>
  <c r="R10" i="1" s="1"/>
  <c r="Y10" i="1" a="1"/>
  <c r="Y10" i="1" s="1"/>
  <c r="X10" i="1" a="1"/>
  <c r="X10" i="1" s="1"/>
  <c r="W10" i="1" a="1"/>
  <c r="W10" i="1" s="1"/>
  <c r="M10" i="1" a="1"/>
  <c r="M10" i="1" s="1"/>
  <c r="N10" i="1" a="1"/>
  <c r="N10" i="1" s="1"/>
  <c r="O10" i="1" a="1"/>
  <c r="O10" i="1" s="1"/>
  <c r="V10" i="1" a="1"/>
  <c r="V10" i="1" s="1"/>
  <c r="G10" i="1" a="1"/>
  <c r="G10" i="1" s="1"/>
  <c r="G9" i="1" a="1"/>
  <c r="G9" i="1" s="1"/>
  <c r="L10" i="1" a="1"/>
  <c r="L10" i="1" s="1"/>
  <c r="J10" i="1" a="1"/>
  <c r="J10" i="1" s="1"/>
  <c r="K10" i="1" a="1"/>
  <c r="K10" i="1" s="1"/>
  <c r="I10" i="1" a="1"/>
  <c r="I10" i="1" s="1"/>
  <c r="H9" i="1" a="1"/>
  <c r="H9" i="1" s="1"/>
  <c r="AE112" i="1" a="1"/>
  <c r="AE112" i="1" s="1"/>
  <c r="P10" i="1" a="1"/>
  <c r="P10" i="1" s="1"/>
  <c r="AD10" i="1" a="1"/>
  <c r="AD10" i="1" s="1"/>
  <c r="F10" i="1" a="1"/>
  <c r="F10" i="1" s="1"/>
  <c r="C5" i="1" a="1"/>
  <c r="C5" i="1" s="1"/>
  <c r="C4" i="1" a="1"/>
  <c r="C4" i="1" s="1"/>
  <c r="AE10" i="1" a="1"/>
  <c r="AE10" i="1" s="1"/>
  <c r="AE9" i="1" a="1"/>
  <c r="AE9" i="1" s="1"/>
  <c r="E10" i="1" a="1"/>
  <c r="E10" i="1" s="1"/>
  <c r="D10" i="1" a="1"/>
  <c r="D10" i="1" s="1"/>
  <c r="R9" i="1" a="1"/>
  <c r="R9" i="1" s="1"/>
  <c r="Z10" i="1" a="1"/>
  <c r="Z10" i="1" s="1"/>
  <c r="C10" i="1" a="1"/>
  <c r="C10" i="1" s="1"/>
  <c r="C6" i="1" a="1"/>
  <c r="C6" i="1" s="1"/>
  <c r="C7" i="1" a="1"/>
  <c r="C7" i="1" s="1"/>
  <c r="AF10" i="1" a="1"/>
  <c r="AF10" i="1" s="1"/>
  <c r="C2" i="1" a="1"/>
  <c r="C2" i="1" s="1"/>
  <c r="AA9" i="1" a="1"/>
  <c r="AA9" i="1" s="1"/>
  <c r="AB10" i="1" a="1"/>
  <c r="AB10" i="1" s="1"/>
  <c r="AC10" i="1" a="1"/>
  <c r="AC10" i="1" s="1"/>
  <c r="Q10" i="1" a="1"/>
  <c r="Q10" i="1" s="1"/>
  <c r="C9" i="1" a="1"/>
  <c r="C9" i="1" s="1"/>
  <c r="AF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<sst xmlns="http://schemas.openxmlformats.org/spreadsheetml/2006/main" count="12832" uniqueCount="4807">
  <si>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</si>
  <si>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</si>
  <si>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</si>
  <si>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</si>
  <si>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</si>
  <si>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</si>
  <si>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</si>
  <si>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</si>
  <si>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</si>
  <si>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</si>
  <si>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</si>
  <si>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</si>
  <si>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</si>
  <si>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</si>
  <si>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</si>
  <si>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</si>
  <si>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</si>
  <si>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</si>
  <si>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</si>
  <si>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</si>
  <si>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</si>
  <si>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</si>
  <si>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</si>
  <si>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</si>
  <si>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</si>
  <si>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</si>
  <si>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</si>
  <si>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</si>
  <si>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</si>
  <si>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</si>
  <si>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</si>
  <si>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</si>
  <si>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</si>
  <si>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</si>
  <si>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</si>
  <si>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</si>
  <si>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</si>
  <si>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</si>
  <si>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</si>
  <si>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</si>
  <si>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</si>
  <si>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</si>
  <si>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</si>
  <si>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</si>
  <si>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</si>
  <si>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</si>
  <si>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</si>
  <si>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</si>
  <si>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</si>
  <si>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</si>
  <si>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</si>
  <si>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</si>
  <si>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</si>
  <si>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</si>
  <si>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</si>
  <si>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</si>
  <si>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</si>
  <si>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</si>
  <si>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</si>
  <si>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</si>
  <si>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</si>
  <si>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</si>
  <si>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</si>
  <si>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</si>
  <si>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</si>
  <si>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</si>
  <si>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</si>
  <si>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</si>
  <si>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</si>
  <si>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</si>
  <si>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</si>
  <si>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</si>
  <si>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</si>
  <si>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</si>
  <si>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</si>
  <si>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</si>
  <si>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</si>
  <si>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</si>
  <si>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</si>
  <si>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</si>
  <si>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</si>
  <si>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</si>
  <si>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</si>
  <si>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</si>
  <si>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</si>
  <si>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</si>
  <si>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</si>
  <si>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</si>
  <si>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</si>
  <si>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</si>
  <si>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</si>
  <si>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</si>
  <si>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</si>
  <si>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</si>
  <si>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</si>
  <si>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</si>
  <si>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</si>
  <si>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</si>
  <si>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</si>
  <si>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</si>
  <si>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</si>
  <si>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</si>
  <si>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</si>
  <si>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</si>
  <si>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</si>
  <si>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</si>
  <si>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</si>
  <si>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</si>
  <si>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</si>
  <si>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</si>
  <si>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</si>
  <si>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</si>
  <si>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</si>
  <si>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</si>
  <si>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</si>
  <si>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</si>
  <si>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</si>
  <si>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</si>
  <si>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</si>
  <si>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</si>
  <si>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</si>
  <si>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</si>
  <si>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</si>
  <si>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</si>
  <si>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</si>
  <si>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</si>
  <si>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</si>
  <si>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</si>
  <si>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</si>
  <si>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</si>
  <si>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</si>
  <si>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</si>
  <si>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</si>
  <si>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</si>
  <si>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</si>
  <si>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</si>
  <si>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</si>
  <si>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</si>
  <si>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</si>
  <si>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</si>
  <si>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</si>
  <si>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</si>
  <si>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</si>
  <si>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</si>
  <si>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</si>
  <si>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</si>
  <si>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</si>
  <si>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</si>
  <si>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</si>
  <si>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</si>
  <si>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</si>
  <si>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</si>
  <si>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</si>
  <si>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</si>
  <si>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</si>
  <si>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</si>
  <si>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</si>
  <si>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</si>
  <si>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</si>
  <si>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</si>
  <si>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</si>
  <si>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</si>
  <si>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</si>
  <si>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</si>
  <si>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</si>
  <si>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</si>
  <si>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</si>
  <si>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</si>
  <si>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</si>
  <si>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</si>
  <si>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</si>
  <si>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</si>
  <si>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</si>
  <si>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</si>
  <si>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</si>
  <si>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</si>
  <si>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</si>
  <si>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</si>
  <si>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</si>
  <si>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</si>
  <si>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</si>
  <si>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</si>
  <si>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</si>
  <si>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</si>
  <si>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</si>
  <si>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</si>
  <si>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</si>
  <si>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</si>
  <si>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</si>
  <si>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</si>
  <si>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</si>
  <si>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</si>
  <si>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</si>
  <si>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</si>
  <si>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</si>
  <si>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</si>
  <si>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</si>
  <si>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</si>
  <si>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</si>
  <si>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</si>
  <si>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</si>
  <si>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</si>
  <si>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</si>
  <si>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</si>
  <si>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</si>
  <si>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</si>
  <si>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</si>
  <si>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</si>
  <si>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</si>
  <si>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</si>
  <si>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</si>
  <si>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</si>
  <si>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</si>
  <si>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</si>
  <si>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</si>
  <si>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</si>
  <si>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</si>
  <si>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</si>
  <si>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</si>
  <si>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</si>
  <si>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</si>
  <si>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</si>
  <si>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</si>
  <si>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</si>
  <si>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</si>
  <si>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</si>
  <si>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</si>
  <si>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</si>
  <si>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</si>
  <si>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</si>
  <si>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</si>
  <si>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</si>
  <si>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</si>
  <si>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</si>
  <si>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</si>
  <si>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</si>
  <si>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</si>
  <si>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</si>
  <si>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</si>
  <si>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</si>
  <si>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</si>
  <si>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</si>
  <si>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</si>
  <si>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</si>
  <si>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</si>
  <si>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</si>
  <si>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</si>
  <si>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</si>
  <si>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</si>
  <si>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</si>
  <si>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</si>
  <si>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</si>
  <si>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</si>
  <si>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</si>
  <si>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</si>
  <si>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</si>
  <si>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</si>
  <si>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</si>
  <si>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</si>
  <si>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</si>
  <si>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</si>
  <si>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</si>
  <si>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</si>
  <si>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</si>
  <si>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</si>
  <si>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</si>
  <si>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</si>
  <si>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</si>
  <si>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</si>
  <si>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</si>
  <si>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</si>
  <si>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</si>
  <si>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</si>
  <si>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</si>
  <si>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</si>
  <si>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</si>
  <si>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</si>
  <si>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</si>
  <si>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</si>
  <si>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</si>
  <si>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</si>
  <si>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</si>
  <si>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</si>
  <si>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</si>
  <si>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</si>
  <si>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</si>
  <si>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</si>
  <si>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</si>
  <si>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</si>
  <si>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</si>
  <si>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</si>
  <si>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</si>
  <si>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</si>
  <si>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</si>
  <si>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</si>
  <si>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</si>
  <si>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</si>
  <si>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</si>
  <si>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</si>
  <si>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</si>
  <si>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</si>
  <si>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</si>
  <si>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</si>
  <si>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</si>
  <si>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</si>
  <si>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</si>
  <si>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</si>
  <si>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</si>
  <si>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</si>
  <si>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</si>
  <si>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</si>
  <si>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</si>
  <si>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</si>
  <si>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</si>
  <si>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</si>
  <si>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</si>
  <si>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</si>
  <si>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</si>
  <si>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</si>
  <si>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</si>
  <si>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</si>
  <si>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</si>
  <si>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</si>
  <si>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</si>
  <si>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</si>
  <si>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</si>
  <si>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</si>
  <si>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</si>
  <si>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</si>
  <si>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</si>
  <si>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</si>
  <si>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</si>
  <si>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</si>
  <si>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</si>
  <si>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</si>
  <si>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</si>
  <si>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</si>
  <si>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</si>
  <si>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</si>
  <si>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</si>
  <si>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</si>
  <si>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</si>
  <si>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</si>
  <si>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</si>
  <si>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</si>
  <si>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</si>
  <si>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</si>
  <si>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</si>
  <si>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</si>
  <si>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</si>
  <si>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</si>
  <si>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</si>
  <si>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</si>
  <si>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</si>
  <si>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</si>
  <si>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</si>
  <si>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</si>
  <si>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</si>
  <si>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</si>
  <si>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</si>
  <si>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</si>
  <si>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</si>
  <si>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</si>
  <si>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</si>
  <si>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</si>
  <si>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</si>
  <si>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</si>
  <si>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</si>
  <si>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</si>
  <si>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</si>
  <si>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</si>
  <si>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</si>
  <si>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</si>
  <si>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</si>
  <si>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</si>
  <si>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</si>
  <si>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</si>
  <si>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</si>
  <si>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</si>
  <si>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</si>
  <si>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</si>
  <si>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</si>
  <si>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</si>
  <si>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</si>
  <si>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</si>
  <si>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</si>
  <si>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</si>
  <si>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</si>
  <si>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</si>
  <si>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</si>
  <si>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</si>
  <si>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</si>
  <si>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</si>
  <si>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</si>
  <si>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</si>
  <si>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</si>
  <si>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</si>
  <si>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</si>
  <si>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</si>
  <si>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</si>
  <si>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</si>
  <si>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</si>
  <si>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</si>
  <si>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</si>
  <si>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</si>
  <si>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</si>
  <si>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</si>
  <si>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</si>
  <si>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</si>
  <si>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</si>
  <si>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</si>
  <si>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</si>
  <si>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</si>
  <si>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</si>
  <si>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</si>
  <si>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</si>
  <si>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</si>
  <si>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</si>
  <si>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</si>
  <si>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</si>
  <si>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</si>
  <si>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</si>
  <si>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</si>
  <si>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</si>
  <si>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</si>
  <si>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</si>
  <si>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</si>
  <si>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</si>
  <si>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</si>
  <si>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</si>
  <si>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</si>
  <si>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</si>
  <si>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</si>
  <si>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</si>
  <si>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</si>
  <si>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</si>
  <si>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</si>
  <si>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</si>
  <si>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</si>
  <si>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</si>
  <si>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</si>
  <si>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</si>
  <si>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</si>
  <si>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</si>
  <si>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</si>
  <si>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</si>
  <si>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</si>
  <si>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</si>
  <si>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</si>
  <si>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</si>
  <si>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</si>
  <si>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</si>
  <si>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</si>
  <si>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</si>
  <si>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</si>
  <si>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</si>
  <si>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</si>
  <si>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</si>
  <si>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</si>
  <si>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</si>
  <si>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</si>
  <si>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</si>
  <si>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</si>
  <si>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</si>
  <si>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</si>
  <si>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</si>
  <si>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</si>
  <si>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</si>
  <si>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</si>
  <si>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</si>
  <si>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</si>
  <si>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</si>
  <si>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</si>
  <si>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</si>
  <si>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</si>
  <si>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</si>
  <si>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</si>
  <si>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</si>
  <si>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</si>
  <si>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</si>
  <si>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</si>
  <si>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</si>
  <si>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</si>
  <si>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</si>
  <si>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</si>
  <si>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</si>
  <si>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</si>
  <si>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</si>
  <si>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</si>
  <si>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</si>
  <si>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</si>
  <si>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</si>
  <si>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</si>
  <si>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</si>
  <si>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</si>
  <si>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</si>
  <si>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</si>
  <si>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</si>
  <si>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</si>
  <si>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</si>
  <si>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</si>
  <si>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</si>
  <si>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</si>
  <si>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</si>
  <si>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</si>
  <si>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</si>
  <si>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</si>
  <si>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</si>
  <si>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</si>
  <si>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</si>
  <si>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</si>
  <si>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</si>
  <si>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</si>
  <si>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</si>
  <si>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</si>
  <si>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</si>
  <si>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</si>
  <si>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</si>
  <si>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</si>
  <si>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</si>
  <si>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</si>
  <si>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</si>
  <si>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</si>
  <si>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</si>
  <si>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</si>
  <si>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</si>
  <si>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</si>
  <si>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</si>
  <si>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</si>
  <si>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</si>
  <si>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</si>
  <si>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</si>
  <si>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</si>
  <si>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</si>
  <si>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</si>
  <si>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</si>
  <si>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</si>
  <si>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</si>
  <si>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</si>
  <si>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</si>
  <si>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</si>
  <si>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</si>
  <si>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</si>
  <si>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</si>
  <si>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</si>
  <si>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</si>
  <si>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</si>
  <si>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</si>
  <si>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</si>
  <si>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</si>
  <si>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</si>
  <si>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</si>
  <si>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</si>
  <si>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</si>
  <si>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</si>
  <si>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</si>
  <si>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</si>
  <si>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</si>
  <si>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</si>
  <si>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</si>
  <si>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</si>
  <si>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</si>
  <si>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</si>
  <si>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</si>
  <si>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</si>
  <si>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</si>
  <si>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</si>
  <si>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</si>
  <si>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</si>
  <si>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</si>
  <si>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</si>
  <si>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</si>
  <si>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</si>
  <si>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</si>
  <si>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</si>
  <si>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</si>
  <si>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</si>
  <si>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</si>
  <si>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</si>
  <si>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</si>
  <si>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</si>
  <si>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</si>
  <si>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</si>
  <si>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</si>
  <si>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</si>
  <si>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</si>
  <si>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</si>
  <si>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</si>
  <si>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</si>
  <si>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</si>
  <si>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</si>
  <si>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</si>
  <si>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</si>
  <si>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</si>
  <si>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</si>
  <si>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</si>
  <si>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</si>
  <si>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</si>
  <si>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</si>
  <si>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</si>
  <si>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</si>
  <si>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</si>
  <si>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</si>
  <si>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</si>
  <si>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</si>
  <si>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</si>
  <si>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</si>
  <si>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</si>
  <si>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</si>
  <si>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</si>
  <si>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</si>
  <si>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</si>
  <si>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</si>
  <si>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</si>
  <si>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</si>
  <si>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</si>
  <si>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</si>
  <si>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</si>
  <si>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</si>
  <si>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</si>
  <si>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</si>
  <si>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</si>
  <si>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</si>
  <si>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</si>
  <si>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</si>
  <si>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</si>
  <si>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</si>
  <si>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</si>
  <si>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</si>
  <si>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</si>
  <si>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</si>
  <si>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</si>
  <si>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</si>
  <si>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</si>
  <si>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</si>
  <si>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</si>
  <si>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</si>
  <si>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</si>
  <si>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</si>
  <si>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</si>
  <si>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</si>
  <si>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</si>
  <si>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</si>
  <si>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</si>
  <si>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</si>
  <si>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</si>
  <si>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</si>
  <si>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</si>
  <si>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</si>
  <si>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</si>
  <si>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</si>
  <si>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</si>
  <si>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</si>
  <si>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</si>
  <si>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</si>
  <si>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</si>
  <si>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</si>
  <si>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</si>
  <si>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</si>
  <si>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</si>
  <si>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</si>
  <si>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</si>
  <si>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</si>
  <si>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</si>
  <si>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</si>
  <si>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</si>
  <si>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</si>
  <si>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</si>
  <si>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</si>
  <si>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</si>
  <si>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</si>
  <si>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</si>
  <si>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</si>
  <si>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</si>
  <si>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</si>
  <si>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</si>
  <si>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</si>
  <si>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</si>
  <si>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</si>
  <si>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</si>
  <si>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</si>
  <si>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</si>
  <si>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</si>
  <si>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</si>
  <si>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</si>
  <si>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</si>
  <si>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</si>
  <si>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</si>
  <si>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</si>
  <si>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</si>
  <si>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</si>
  <si>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</si>
  <si>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</si>
  <si>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</si>
  <si>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</si>
  <si>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</si>
  <si>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</si>
  <si>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</si>
  <si>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</si>
  <si>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</si>
  <si>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</si>
  <si>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</si>
  <si>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</si>
  <si>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</si>
  <si>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</si>
  <si>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</si>
  <si>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</si>
  <si>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</si>
  <si>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</si>
  <si>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</si>
  <si>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</si>
  <si>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</si>
  <si>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</si>
  <si>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</si>
  <si>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</si>
  <si>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</si>
  <si>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</si>
  <si>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</si>
  <si>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</si>
  <si>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</si>
  <si>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</si>
  <si>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</si>
  <si>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</si>
  <si>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</si>
  <si>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</si>
  <si>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</si>
  <si>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</si>
  <si>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</si>
  <si>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</si>
  <si>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</si>
  <si>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</si>
  <si>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</si>
  <si>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</si>
  <si>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</si>
  <si>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</si>
  <si>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</si>
  <si>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</si>
  <si>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</si>
  <si>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</si>
  <si>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</si>
  <si>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</si>
  <si>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</si>
  <si>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</si>
  <si>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</si>
  <si>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</si>
  <si>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</si>
  <si>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</si>
  <si>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</si>
  <si>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</si>
  <si>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</si>
  <si>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</si>
  <si>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</si>
  <si>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</si>
  <si>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</si>
  <si>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</si>
  <si>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</si>
  <si>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</si>
  <si>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</si>
  <si>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</si>
  <si>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</si>
  <si>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</si>
  <si>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</si>
  <si>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</si>
  <si>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</si>
  <si>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</si>
  <si>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</si>
  <si>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</si>
  <si>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</si>
  <si>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</si>
  <si>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</si>
  <si>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</si>
  <si>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</si>
  <si>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</si>
  <si>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</si>
  <si>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</si>
  <si>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</si>
  <si>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</si>
  <si>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</si>
  <si>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</si>
  <si>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</si>
  <si>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</si>
  <si>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</si>
  <si>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</si>
  <si>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</si>
  <si>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</si>
  <si>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</si>
  <si>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</si>
  <si>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</si>
  <si>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</si>
  <si>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</si>
  <si>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</si>
  <si>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</si>
  <si>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</si>
  <si>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</si>
  <si>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</si>
  <si>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</si>
  <si>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</si>
  <si>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</si>
  <si>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</si>
  <si>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</si>
  <si>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</si>
  <si>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</si>
  <si>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</si>
  <si>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</si>
  <si>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</si>
  <si>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</si>
  <si>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</si>
  <si>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</si>
  <si>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</si>
  <si>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</si>
  <si>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</si>
  <si>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</si>
  <si>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</si>
  <si>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</si>
  <si>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</si>
  <si>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</si>
  <si>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</si>
  <si>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</si>
  <si>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</si>
  <si>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</si>
  <si>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</si>
  <si>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</si>
  <si>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</si>
  <si>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</si>
  <si>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</si>
  <si>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</si>
  <si>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</si>
  <si>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</si>
  <si>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</si>
  <si>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</si>
  <si>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</si>
  <si>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</si>
  <si>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</si>
  <si>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</si>
  <si>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</si>
  <si>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</si>
  <si>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</si>
  <si>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</si>
  <si>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</si>
  <si>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</si>
  <si>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</si>
  <si>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</si>
  <si>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</si>
  <si>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</si>
  <si>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</si>
  <si>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</si>
  <si>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</si>
  <si>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</si>
  <si>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</si>
  <si>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</si>
  <si>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</si>
  <si>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</si>
  <si>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</si>
  <si>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</si>
  <si>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</si>
  <si>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</si>
  <si>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</si>
  <si>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</si>
  <si>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</si>
  <si>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</si>
  <si>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</si>
  <si>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</si>
  <si>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</si>
  <si>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</si>
  <si>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</si>
  <si>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</si>
  <si>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</si>
  <si>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</si>
  <si>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</si>
  <si>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</si>
  <si>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</si>
  <si>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</si>
  <si>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</si>
  <si>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</si>
  <si>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</si>
  <si>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</si>
  <si>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</si>
  <si>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</si>
  <si>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</si>
  <si>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</si>
  <si>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</si>
  <si>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</si>
  <si>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</si>
  <si>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</si>
  <si>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</si>
  <si>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</si>
  <si>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</si>
  <si>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</si>
  <si>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</si>
  <si>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</si>
  <si>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</si>
  <si>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</si>
  <si>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</si>
  <si>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</si>
  <si>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</si>
  <si>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</si>
  <si>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</si>
  <si>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</si>
  <si>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</si>
  <si>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</si>
  <si>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</si>
  <si>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</si>
  <si>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</si>
  <si>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</si>
  <si>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</si>
  <si>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</si>
  <si>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</si>
  <si>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</si>
  <si>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</si>
  <si>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</si>
  <si>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</si>
  <si>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</si>
  <si>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</si>
  <si>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</si>
  <si>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</si>
  <si>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</si>
  <si>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</si>
  <si>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</si>
  <si>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</si>
  <si>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</si>
  <si>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</si>
  <si>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</si>
  <si>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</si>
  <si>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</si>
  <si>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</si>
  <si>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</si>
  <si>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</si>
  <si>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</si>
  <si>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</si>
  <si>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</si>
  <si>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</si>
  <si>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</si>
  <si>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</si>
  <si>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</si>
  <si>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</si>
  <si>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</si>
  <si>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</si>
  <si>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</si>
  <si>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</si>
  <si>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</si>
  <si>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</si>
  <si>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</si>
  <si>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</si>
  <si>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</si>
  <si>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</si>
  <si>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</si>
  <si>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</si>
  <si>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</si>
  <si>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</si>
  <si>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</si>
  <si>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</si>
  <si>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</si>
  <si>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</si>
  <si>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</si>
  <si>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</si>
  <si>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</si>
  <si>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</si>
  <si>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</si>
  <si>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</si>
  <si>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</si>
  <si>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</si>
  <si>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</si>
  <si>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</si>
  <si>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</si>
  <si>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</si>
  <si>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</si>
  <si>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</si>
  <si>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</si>
  <si>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</si>
  <si>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</si>
  <si>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</si>
  <si>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</si>
  <si>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</si>
  <si>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</si>
  <si>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</si>
  <si>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</si>
  <si>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</si>
  <si>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</si>
  <si>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</si>
  <si>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</si>
  <si>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</si>
  <si>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</si>
  <si>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</si>
  <si>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</si>
  <si>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</si>
  <si>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</si>
  <si>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</si>
  <si>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</si>
  <si>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</si>
  <si>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</si>
  <si>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</si>
  <si>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</si>
  <si>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</si>
  <si>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</si>
  <si>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</si>
  <si>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</si>
  <si>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</si>
  <si>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</si>
  <si>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</si>
  <si>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</si>
  <si>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</si>
  <si>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</si>
  <si>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</si>
  <si>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</si>
  <si>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</si>
  <si>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</si>
  <si>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</si>
  <si>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</si>
  <si>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</si>
  <si>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</si>
  <si>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</si>
  <si>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</si>
  <si>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</si>
  <si>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</si>
  <si>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</si>
  <si>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</si>
  <si>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</si>
  <si>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</si>
  <si>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</si>
  <si>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</si>
  <si>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</si>
  <si>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</si>
  <si>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</si>
  <si>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</si>
  <si>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</si>
  <si>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</si>
  <si>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</si>
  <si>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</si>
  <si>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</si>
  <si>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</si>
  <si>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</si>
  <si>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</si>
  <si>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</si>
  <si>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</si>
  <si>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</si>
  <si>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</si>
  <si>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</si>
  <si>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</si>
  <si>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</si>
  <si>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</si>
  <si>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</si>
  <si>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</si>
  <si>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</si>
  <si>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</si>
  <si>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</si>
  <si>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</si>
  <si>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</si>
  <si>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</si>
  <si>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</si>
  <si>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</si>
  <si>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</si>
  <si>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</si>
  <si>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</si>
  <si>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</si>
  <si>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</si>
  <si>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</si>
  <si>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</si>
  <si>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</si>
  <si>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</si>
  <si>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</si>
  <si>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</si>
  <si>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</si>
  <si>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</si>
  <si>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</si>
  <si>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</si>
  <si>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</si>
  <si>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</si>
  <si>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</si>
  <si>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</si>
  <si>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</si>
  <si>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</si>
  <si>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</si>
  <si>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</si>
  <si>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</si>
  <si>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</si>
  <si>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</si>
  <si>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</si>
  <si>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</si>
  <si>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</si>
  <si>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</si>
  <si>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</si>
  <si>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</si>
  <si>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</si>
  <si>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</si>
  <si>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</si>
  <si>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</si>
  <si>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</si>
  <si>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</si>
  <si>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</si>
  <si>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</si>
  <si>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</si>
  <si>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</si>
  <si>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</si>
  <si>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</si>
  <si>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</si>
  <si>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</si>
  <si>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</si>
  <si>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</si>
  <si>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</si>
  <si>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</si>
  <si>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</si>
  <si>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</si>
  <si>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</si>
  <si>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</si>
  <si>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</si>
  <si>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</si>
  <si>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</si>
  <si>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</si>
  <si>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</si>
  <si>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</si>
  <si>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</si>
  <si>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</si>
  <si>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</si>
  <si>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</si>
  <si>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</si>
  <si>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</si>
  <si>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</si>
  <si>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</si>
  <si>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</si>
  <si>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</si>
  <si>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</si>
  <si>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</si>
  <si>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</si>
  <si>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</si>
  <si>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</si>
  <si>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</si>
  <si>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</si>
  <si>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</si>
  <si>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</si>
  <si>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</si>
  <si>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</si>
  <si>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</si>
  <si>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</si>
  <si>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</si>
  <si>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</si>
  <si>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</si>
  <si>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</si>
  <si>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</si>
  <si>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</si>
  <si>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</si>
  <si>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</si>
  <si>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</si>
  <si>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</si>
  <si>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</si>
  <si>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</si>
  <si>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</si>
  <si>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</si>
  <si>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</si>
  <si>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</si>
  <si>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</si>
  <si>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</si>
  <si>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</si>
  <si>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</si>
  <si>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</si>
  <si>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</si>
  <si>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</si>
  <si>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</si>
  <si>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</si>
  <si>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</si>
  <si>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</si>
  <si>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</si>
  <si>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</si>
  <si>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</si>
  <si>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</si>
  <si>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</si>
  <si>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</si>
  <si>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</si>
  <si>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</si>
  <si>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</si>
  <si>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</si>
  <si>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</si>
  <si>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</si>
  <si>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</si>
  <si>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</si>
  <si>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</si>
  <si>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</si>
  <si>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</si>
  <si>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</si>
  <si>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</si>
  <si>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</si>
  <si>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</si>
  <si>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</si>
  <si>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</si>
  <si>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</si>
  <si>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</si>
  <si>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</si>
  <si>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</si>
  <si>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</si>
  <si>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</si>
  <si>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</si>
  <si>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</si>
  <si>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</si>
  <si>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</si>
  <si>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</si>
  <si>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</si>
  <si>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</si>
  <si>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</si>
  <si>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</si>
  <si>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</si>
  <si>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</si>
  <si>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</si>
  <si>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</si>
  <si>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</si>
  <si>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</si>
  <si>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</si>
  <si>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</si>
  <si>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</si>
  <si>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</si>
  <si>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</si>
  <si>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</si>
  <si>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</si>
  <si>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</si>
  <si>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</si>
  <si>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</si>
  <si>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</si>
  <si>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</si>
  <si>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</si>
  <si>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</si>
  <si>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</si>
  <si>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</si>
  <si>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</si>
  <si>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</si>
  <si>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</si>
  <si>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</si>
  <si>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</si>
  <si>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</si>
  <si>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</si>
  <si>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</si>
  <si>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</si>
  <si>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</si>
  <si>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</si>
  <si>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</si>
  <si>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</si>
  <si>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</si>
  <si>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</si>
  <si>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</si>
  <si>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</si>
  <si>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</si>
  <si>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</si>
  <si>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</si>
  <si>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</si>
  <si>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</si>
  <si>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</si>
  <si>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</si>
  <si>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</si>
  <si>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</si>
  <si>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</si>
  <si>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</si>
  <si>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</si>
  <si>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</si>
  <si>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</si>
  <si>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</si>
  <si>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</si>
  <si>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</si>
  <si>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</si>
  <si>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</si>
  <si>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</si>
  <si>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</si>
  <si>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</si>
  <si>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</si>
  <si>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</si>
  <si>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</si>
  <si>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</si>
  <si>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</si>
  <si>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</si>
  <si>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</si>
  <si>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</si>
  <si>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</si>
  <si>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</si>
  <si>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</si>
  <si>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</si>
  <si>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</si>
  <si>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</si>
  <si>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</si>
  <si>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</si>
  <si>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</si>
  <si>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</si>
  <si>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</si>
  <si>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</si>
  <si>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</si>
  <si>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</si>
  <si>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</si>
  <si>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</si>
  <si>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</si>
  <si>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</si>
  <si>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</si>
  <si>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</si>
  <si>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</si>
  <si>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</si>
  <si>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</si>
  <si>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</si>
  <si>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</si>
  <si>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</si>
  <si>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</si>
  <si>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</si>
  <si>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</si>
  <si>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</si>
  <si>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</si>
  <si>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</si>
  <si>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</si>
  <si>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</si>
  <si>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</si>
  <si>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</si>
  <si>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</si>
  <si>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</si>
  <si>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</si>
  <si>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</si>
  <si>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</si>
  <si>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</si>
  <si>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</si>
  <si>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</si>
  <si>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</si>
  <si>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</si>
  <si>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</si>
  <si>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</si>
  <si>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</si>
  <si>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</si>
  <si>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</si>
  <si>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</si>
  <si>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</si>
  <si>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</si>
  <si>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</si>
  <si>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</si>
  <si>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</si>
  <si>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</si>
  <si>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</si>
  <si>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</si>
  <si>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</si>
  <si>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</si>
  <si>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</si>
  <si>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</si>
  <si>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</si>
  <si>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</si>
  <si>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</si>
  <si>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</si>
  <si>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</si>
  <si>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</si>
  <si>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</si>
  <si>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</si>
  <si>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</si>
  <si>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</si>
  <si>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</si>
  <si>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</si>
  <si>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</si>
  <si>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</si>
  <si>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</si>
  <si>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</si>
  <si>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</si>
  <si>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</si>
  <si>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</si>
  <si>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</si>
  <si>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</si>
  <si>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</si>
  <si>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</si>
  <si>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</si>
  <si>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</si>
  <si>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</si>
  <si>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</si>
  <si>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</si>
  <si>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</si>
  <si>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</si>
  <si>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</si>
  <si>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</si>
  <si>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</si>
  <si>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</si>
  <si>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</si>
  <si>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</si>
  <si>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</si>
  <si>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</si>
  <si>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</si>
  <si>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</si>
  <si>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</si>
  <si>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</si>
  <si>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</si>
  <si>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</si>
  <si>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</si>
  <si>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</si>
  <si>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</si>
  <si>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</si>
  <si>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</si>
  <si>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</si>
  <si>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</si>
  <si>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</si>
  <si>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</si>
  <si>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</si>
  <si>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</si>
  <si>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</si>
  <si>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</si>
  <si>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</si>
  <si>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</si>
  <si>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</si>
  <si>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</si>
  <si>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</si>
  <si>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</si>
  <si>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</si>
  <si>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</si>
  <si>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</si>
  <si>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</si>
  <si>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</si>
  <si>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</si>
  <si>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</si>
  <si>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</si>
  <si>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</si>
  <si>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</si>
  <si>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</si>
  <si>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</si>
  <si>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</si>
  <si>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</si>
  <si>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</si>
  <si>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</si>
  <si>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</si>
  <si>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</si>
  <si>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</si>
  <si>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</si>
  <si>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</si>
  <si>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</si>
  <si>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</si>
  <si>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</si>
  <si>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</si>
  <si>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</si>
  <si>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</si>
  <si>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</si>
  <si>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</si>
  <si>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</si>
  <si>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</si>
  <si>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</si>
  <si>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</si>
  <si>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</si>
  <si>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</si>
  <si>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</si>
  <si>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</si>
  <si>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</si>
  <si>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</si>
  <si>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</si>
  <si>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</si>
  <si>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</si>
  <si>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</si>
  <si>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</si>
  <si>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</si>
  <si>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</si>
  <si>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</si>
  <si>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</si>
  <si>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</si>
  <si>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</si>
  <si>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</si>
  <si>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</si>
  <si>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</si>
  <si>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</si>
  <si>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</si>
  <si>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</si>
  <si>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</si>
  <si>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</si>
  <si>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</si>
  <si>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</si>
  <si>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</si>
  <si>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</si>
  <si>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</si>
  <si>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</si>
  <si>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</si>
  <si>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</si>
  <si>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</si>
  <si>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</si>
  <si>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</si>
  <si>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</si>
  <si>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</si>
  <si>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</si>
  <si>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</si>
  <si>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</si>
  <si>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</si>
  <si>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</si>
  <si>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</si>
  <si>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</si>
  <si>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</si>
  <si>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</si>
  <si>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</si>
  <si>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</si>
  <si>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</si>
  <si>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</si>
  <si>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</si>
  <si>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</si>
  <si>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</si>
  <si>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</si>
  <si>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</si>
  <si>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</si>
  <si>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</si>
  <si>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</si>
  <si>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</si>
  <si>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</si>
  <si>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</si>
  <si>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</si>
  <si>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</si>
  <si>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</si>
  <si>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</si>
  <si>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</si>
  <si>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</si>
  <si>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</si>
  <si>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</si>
  <si>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</si>
  <si>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</si>
  <si>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</si>
  <si>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</si>
  <si>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</si>
  <si>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</si>
  <si>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</si>
  <si>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</si>
  <si>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</si>
  <si>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</si>
  <si>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</si>
  <si>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</si>
  <si>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</si>
  <si>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</si>
  <si>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</si>
  <si>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</si>
  <si>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</si>
  <si>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</si>
  <si>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</si>
  <si>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</si>
  <si>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</si>
  <si>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</si>
  <si>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</si>
  <si>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</si>
  <si>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</si>
  <si>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</si>
  <si>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</si>
  <si>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</si>
  <si>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</si>
  <si>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</si>
  <si>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</si>
  <si>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</si>
  <si>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</si>
  <si>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</si>
  <si>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</si>
  <si>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</si>
  <si>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</si>
  <si>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</si>
  <si>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</si>
  <si>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</si>
  <si>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</si>
  <si>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</si>
  <si>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</si>
  <si>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</si>
  <si>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</si>
  <si>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</si>
  <si>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</si>
  <si>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</si>
  <si>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</si>
  <si>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</si>
  <si>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</si>
  <si>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</si>
  <si>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</si>
  <si>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</si>
  <si>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</si>
  <si>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</si>
  <si>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</si>
  <si>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</si>
  <si>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</si>
  <si>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</si>
  <si>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</si>
  <si>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</si>
  <si>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</si>
  <si>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</si>
  <si>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</si>
  <si>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</si>
  <si>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</si>
  <si>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</si>
  <si>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</si>
  <si>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</si>
  <si>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</si>
  <si>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</si>
  <si>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</si>
  <si>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</si>
  <si>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</si>
  <si>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</si>
  <si>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</si>
  <si>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</si>
  <si>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</si>
  <si>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</si>
  <si>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</si>
  <si>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</si>
  <si>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</si>
  <si>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</si>
  <si>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</si>
  <si>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</si>
  <si>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</si>
  <si>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</si>
  <si>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</si>
  <si>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</si>
  <si>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</si>
  <si>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</si>
  <si>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</si>
  <si>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</si>
  <si>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</si>
  <si>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</si>
  <si>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</si>
  <si>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</si>
  <si>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</si>
  <si>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</si>
  <si>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</si>
  <si>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</si>
  <si>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</si>
  <si>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</si>
  <si>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</si>
  <si>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</si>
  <si>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</si>
  <si>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</si>
  <si>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</si>
  <si>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</si>
  <si>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</si>
  <si>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</si>
  <si>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</si>
  <si>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</si>
  <si>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</si>
  <si>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</si>
  <si>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</si>
  <si>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</si>
  <si>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</si>
  <si>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</si>
  <si>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</si>
  <si>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</si>
  <si>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</si>
  <si>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</si>
  <si>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</si>
  <si>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</si>
  <si>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</si>
  <si>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</si>
  <si>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</si>
  <si>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</si>
  <si>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</si>
  <si>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</si>
  <si>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</si>
  <si>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</si>
  <si>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</si>
  <si>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</si>
  <si>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</si>
  <si>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</si>
  <si>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</si>
  <si>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</si>
  <si>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</si>
  <si>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</si>
  <si>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</si>
  <si>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</si>
  <si>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</si>
  <si>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</si>
  <si>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</si>
  <si>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</si>
  <si>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</si>
  <si>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</si>
  <si>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</si>
  <si>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</si>
  <si>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</si>
  <si>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</si>
  <si>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</si>
  <si>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</si>
  <si>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</si>
  <si>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</si>
  <si>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</si>
  <si>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</si>
  <si>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</si>
  <si>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</si>
  <si>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</si>
  <si>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</si>
  <si>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</si>
  <si>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</si>
  <si>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</si>
  <si>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</si>
  <si>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</si>
  <si>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</si>
  <si>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</si>
  <si>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</si>
  <si>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</si>
  <si>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</si>
  <si>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</si>
  <si>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</si>
  <si>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</si>
  <si>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</si>
  <si>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</si>
  <si>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</si>
  <si>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</si>
  <si>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</si>
  <si>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</si>
  <si>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</si>
  <si>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</si>
  <si>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</si>
  <si>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</si>
  <si>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</si>
  <si>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</si>
  <si>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</si>
  <si>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</si>
  <si>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</si>
  <si>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</si>
  <si>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</si>
  <si>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</si>
  <si>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</si>
  <si>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</si>
  <si>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</si>
  <si>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</si>
  <si>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</si>
  <si>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</si>
  <si>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</si>
  <si>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</si>
  <si>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</si>
  <si>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</si>
  <si>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</si>
  <si>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</si>
  <si>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</si>
  <si>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</si>
  <si>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</si>
  <si>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</si>
  <si>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</si>
  <si>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</si>
  <si>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</si>
  <si>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</si>
  <si>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</si>
  <si>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</si>
  <si>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</si>
  <si>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</si>
  <si>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</si>
  <si>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</si>
  <si>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</si>
  <si>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</si>
  <si>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</si>
  <si>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</si>
  <si>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</si>
  <si>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</si>
  <si>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</si>
  <si>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</si>
  <si>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</si>
  <si>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</si>
  <si>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</si>
  <si>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</si>
  <si>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</si>
  <si>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</si>
  <si>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</si>
  <si>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</si>
  <si>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</si>
  <si>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</si>
  <si>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</si>
  <si>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</si>
  <si>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</si>
  <si>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</si>
  <si>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</si>
  <si>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</si>
  <si>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</si>
  <si>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</si>
  <si>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</si>
  <si>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</si>
  <si>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</si>
  <si>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</si>
  <si>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</si>
  <si>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</si>
  <si>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</si>
  <si>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</si>
  <si>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</si>
  <si>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</si>
  <si>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</si>
  <si>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</si>
  <si>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</si>
  <si>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</si>
  <si>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</si>
  <si>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</si>
  <si>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</si>
  <si>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</si>
  <si>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</si>
  <si>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</si>
  <si>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</si>
  <si>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</si>
  <si>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</si>
  <si>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</si>
  <si>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</si>
  <si>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</si>
  <si>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</si>
  <si>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</si>
  <si>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</si>
  <si>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</si>
  <si>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</si>
  <si>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</si>
  <si>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</si>
  <si>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</si>
  <si>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</si>
  <si>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</si>
  <si>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</si>
  <si>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</si>
  <si>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</si>
  <si>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</si>
  <si>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</si>
  <si>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</si>
  <si>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</si>
  <si>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</si>
  <si>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</si>
  <si>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</si>
  <si>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</si>
  <si>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</si>
  <si>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</si>
  <si>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</si>
  <si>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</si>
  <si>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</si>
  <si>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</si>
  <si>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</si>
  <si>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</si>
  <si>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</si>
  <si>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</si>
  <si>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</si>
  <si>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</si>
  <si>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</si>
  <si>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</si>
  <si>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</si>
  <si>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</si>
  <si>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</si>
  <si>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</si>
  <si>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</si>
  <si>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</si>
  <si>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</si>
  <si>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</si>
  <si>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</si>
  <si>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</si>
  <si>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</si>
  <si>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</si>
  <si>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</si>
  <si>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</si>
  <si>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</si>
  <si>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</si>
  <si>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</si>
  <si>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</si>
  <si>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</si>
  <si>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</si>
  <si>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</si>
  <si>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</si>
  <si>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</si>
  <si>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</si>
  <si>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</si>
  <si>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</si>
  <si>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</si>
  <si>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</si>
  <si>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</si>
  <si>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</si>
  <si>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</si>
  <si>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</si>
  <si>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</si>
  <si>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</si>
  <si>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</si>
  <si>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</si>
  <si>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</si>
  <si>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</si>
  <si>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</si>
  <si>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</si>
  <si>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</si>
  <si>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</si>
  <si>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</si>
  <si>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</si>
  <si>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</si>
  <si>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</si>
  <si>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</si>
  <si>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</si>
  <si>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</si>
  <si>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</si>
  <si>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</si>
  <si>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</si>
  <si>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</si>
  <si>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</si>
  <si>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</si>
  <si>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</si>
  <si>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</si>
  <si>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</si>
  <si>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</si>
  <si>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</si>
  <si>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</si>
  <si>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</si>
  <si>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</si>
  <si>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</si>
  <si>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</si>
  <si>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</si>
  <si>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</si>
  <si>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</si>
  <si>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</si>
  <si>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</si>
  <si>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</si>
  <si>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</si>
  <si>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</si>
  <si>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</si>
  <si>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</si>
  <si>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</si>
  <si>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</si>
  <si>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</si>
  <si>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</si>
  <si>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</si>
  <si>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</si>
  <si>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</si>
  <si>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</si>
  <si>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</si>
  <si>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</si>
  <si>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</si>
  <si>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</si>
  <si>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</si>
  <si>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</si>
  <si>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</si>
  <si>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</si>
  <si>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</si>
  <si>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</si>
  <si>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</si>
  <si>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</si>
  <si>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</si>
  <si>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</si>
  <si>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</si>
  <si>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</si>
  <si>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</si>
  <si>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</si>
  <si>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</si>
  <si>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</si>
  <si>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</si>
  <si>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</si>
  <si>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</si>
  <si>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</si>
  <si>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</si>
  <si>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</si>
  <si>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</si>
  <si>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</si>
  <si>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</si>
  <si>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</si>
  <si>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</si>
  <si>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</si>
  <si>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</si>
  <si>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</si>
  <si>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</si>
  <si>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</si>
  <si>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</si>
  <si>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</si>
  <si>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</si>
  <si>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</si>
  <si>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</si>
  <si>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</si>
  <si>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</si>
  <si>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</si>
  <si>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</si>
  <si>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</si>
  <si>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</si>
  <si>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</si>
  <si>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</si>
  <si>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</si>
  <si>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</si>
  <si>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</si>
  <si>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</si>
  <si>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</si>
  <si>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</si>
  <si>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</si>
  <si>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</si>
  <si>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</si>
  <si>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</si>
  <si>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</si>
  <si>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</si>
  <si>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</si>
  <si>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</si>
  <si>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</si>
  <si>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</si>
  <si>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</si>
  <si>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</si>
  <si>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</si>
  <si>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</si>
  <si>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</si>
  <si>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</si>
  <si>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</si>
  <si>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</si>
  <si>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</si>
  <si>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</si>
  <si>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</si>
  <si>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</si>
  <si>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</si>
  <si>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</si>
  <si>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</si>
  <si>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</si>
  <si>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</si>
  <si>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</si>
  <si>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</si>
  <si>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</si>
  <si>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</si>
  <si>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</si>
  <si>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</si>
  <si>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</si>
  <si>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</si>
  <si>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</si>
  <si>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</si>
  <si>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</si>
  <si>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</si>
  <si>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</si>
  <si>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</si>
  <si>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</si>
  <si>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</si>
  <si>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</si>
  <si>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</si>
  <si>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</si>
  <si>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</si>
  <si>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</si>
  <si>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</si>
  <si>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</si>
  <si>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</si>
  <si>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</si>
  <si>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</si>
  <si>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</si>
  <si>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</si>
  <si>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</si>
  <si>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</si>
  <si>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</si>
  <si>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</si>
  <si>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</si>
  <si>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</si>
  <si>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</si>
  <si>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</si>
  <si>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</si>
  <si>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</si>
  <si>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</si>
  <si>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</si>
  <si>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</si>
  <si>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</si>
  <si>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</si>
  <si>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</si>
  <si>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</si>
  <si>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</si>
  <si>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</si>
  <si>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</si>
  <si>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</si>
  <si>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</si>
  <si>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</si>
  <si>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</si>
  <si>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</si>
  <si>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</si>
  <si>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</si>
  <si>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</si>
  <si>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</si>
  <si>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</si>
  <si>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</si>
  <si>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</si>
  <si>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</si>
  <si>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</si>
  <si>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</si>
  <si>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</si>
  <si>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</si>
  <si>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</si>
  <si>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</si>
  <si>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</si>
  <si>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</si>
  <si>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</si>
  <si>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</si>
  <si>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</si>
  <si>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</si>
  <si>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</si>
  <si>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</si>
  <si>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</si>
  <si>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</si>
  <si>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</si>
  <si>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</si>
  <si>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</si>
  <si>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</si>
  <si>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</si>
  <si>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</si>
  <si>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</si>
  <si>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</si>
  <si>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</si>
  <si>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</si>
  <si>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</si>
  <si>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</si>
  <si>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</si>
  <si>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</si>
  <si>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</si>
  <si>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</si>
  <si>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</si>
  <si>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</si>
  <si>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</si>
  <si>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</si>
  <si>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</si>
  <si>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</si>
  <si>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</si>
  <si>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</si>
  <si>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</si>
  <si>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</si>
  <si>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</si>
  <si>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</si>
  <si>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</si>
  <si>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</si>
  <si>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</si>
  <si>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</si>
  <si>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</si>
  <si>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</si>
  <si>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</si>
  <si>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</si>
  <si>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</si>
  <si>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</si>
  <si>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</si>
  <si>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</si>
  <si>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</si>
  <si>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</si>
  <si>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</si>
  <si>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</si>
  <si>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</si>
  <si>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</si>
  <si>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</si>
  <si>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</si>
  <si>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</si>
  <si>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</si>
  <si>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</si>
  <si>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</si>
  <si>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</si>
  <si>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</si>
  <si>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</si>
  <si>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</si>
  <si>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</si>
  <si>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</si>
  <si>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</si>
  <si>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</si>
  <si>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</si>
  <si>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</si>
  <si>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</si>
  <si>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</si>
  <si>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</si>
  <si>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</si>
  <si>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</si>
  <si>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</si>
  <si>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</si>
  <si>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</si>
  <si>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</si>
  <si>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</si>
  <si>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</si>
  <si>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</si>
  <si>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</si>
  <si>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</si>
  <si>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</si>
  <si>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</si>
  <si>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</si>
  <si>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</si>
  <si>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</si>
  <si>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</si>
  <si>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</si>
  <si>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</si>
  <si>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</si>
  <si>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</si>
  <si>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</si>
  <si>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</si>
  <si>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</si>
  <si>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</si>
  <si>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</si>
  <si>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</si>
  <si>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</si>
  <si>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</si>
  <si>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</si>
  <si>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</si>
  <si>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</si>
  <si>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</si>
  <si>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</si>
  <si>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</si>
  <si>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</si>
  <si>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</si>
  <si>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</si>
  <si>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</si>
  <si>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</si>
  <si>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</si>
  <si>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</si>
  <si>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</si>
  <si>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</si>
  <si>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</si>
  <si>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</si>
  <si>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</si>
  <si>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</si>
  <si>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</si>
  <si>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</si>
  <si>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</si>
  <si>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</si>
  <si>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</si>
  <si>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</si>
  <si>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</si>
  <si>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</si>
  <si>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</si>
  <si>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</si>
  <si>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</si>
  <si>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</si>
  <si>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</si>
  <si>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</si>
  <si>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</si>
  <si>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</si>
  <si>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</si>
  <si>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</si>
  <si>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</si>
  <si>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</si>
  <si>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</si>
  <si>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</si>
  <si>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</si>
  <si>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</si>
  <si>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</si>
  <si>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</si>
  <si>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</si>
  <si>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</si>
  <si>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</si>
  <si>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</si>
  <si>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</si>
  <si>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</si>
  <si>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</si>
  <si>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</si>
  <si>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</si>
  <si>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</si>
  <si>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</si>
  <si>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</si>
  <si>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</si>
  <si>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</si>
  <si>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</si>
  <si>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</si>
  <si>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</si>
  <si>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</si>
  <si>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</si>
  <si>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</si>
  <si>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</si>
  <si>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</si>
  <si>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</si>
  <si>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</si>
  <si>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</si>
  <si>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</si>
  <si>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</si>
  <si>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</si>
  <si>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</si>
  <si>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</si>
  <si>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</si>
  <si>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</si>
  <si>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</si>
  <si>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</si>
  <si>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</si>
  <si>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</si>
  <si>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</si>
  <si>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</si>
  <si>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</si>
  <si>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</si>
  <si>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</si>
  <si>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</si>
  <si>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</si>
  <si>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</si>
  <si>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</si>
  <si>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</si>
  <si>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</si>
  <si>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</si>
  <si>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</si>
  <si>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</si>
  <si>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</si>
  <si>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</si>
  <si>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</si>
  <si>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</si>
  <si>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</si>
  <si>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</si>
  <si>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</si>
  <si>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</si>
  <si>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</si>
  <si>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</si>
  <si>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</si>
  <si>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</si>
  <si>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</si>
  <si>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</si>
  <si>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</si>
  <si>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</si>
  <si>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</si>
  <si>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</si>
  <si>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</si>
  <si>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</si>
  <si>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</si>
  <si>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</si>
  <si>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</si>
  <si>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</si>
  <si>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</si>
  <si>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</si>
  <si>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</si>
  <si>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</si>
  <si>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</si>
  <si>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</si>
  <si>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</si>
  <si>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</si>
  <si>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</si>
  <si>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</si>
  <si>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</si>
  <si>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</si>
  <si>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</si>
  <si>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</si>
  <si>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</si>
  <si>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</si>
  <si>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</si>
  <si>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</si>
  <si>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</si>
  <si>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</si>
  <si>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</si>
  <si>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</si>
  <si>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</si>
  <si>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</si>
  <si>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</si>
  <si>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</si>
  <si>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</si>
  <si>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</si>
  <si>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</si>
  <si>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</si>
  <si>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</si>
  <si>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</si>
  <si>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</si>
  <si>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</si>
  <si>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</si>
  <si>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</si>
  <si>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</si>
  <si>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</si>
  <si>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</si>
  <si>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</si>
  <si>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</si>
  <si>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</si>
  <si>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</si>
  <si>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</si>
  <si>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</si>
  <si>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</si>
  <si>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</si>
  <si>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</si>
  <si>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</si>
  <si>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</si>
  <si>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</si>
  <si>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</si>
  <si>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</si>
  <si>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</si>
  <si>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</si>
  <si>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</si>
  <si>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</si>
  <si>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</si>
  <si>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</si>
  <si>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</si>
  <si>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</si>
  <si>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</si>
  <si>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</si>
  <si>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</si>
  <si>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</si>
  <si>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</si>
  <si>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</si>
  <si>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</si>
  <si>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</si>
  <si>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</si>
  <si>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</si>
  <si>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</si>
  <si>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</si>
  <si>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</si>
  <si>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</si>
  <si>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</si>
  <si>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</si>
  <si>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</si>
  <si>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</si>
  <si>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</si>
  <si>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</si>
  <si>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</si>
  <si>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</si>
  <si>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</si>
  <si>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</si>
  <si>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</si>
  <si>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</si>
  <si>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</si>
  <si>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</si>
  <si>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</si>
  <si>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</si>
  <si>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</si>
  <si>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</si>
  <si>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</si>
  <si>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</si>
  <si>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</si>
  <si>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</si>
  <si>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</si>
  <si>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</si>
  <si>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</si>
  <si>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</si>
  <si>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</si>
  <si>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</si>
  <si>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</si>
  <si>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</si>
  <si>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</si>
  <si>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</si>
  <si>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</si>
  <si>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</si>
  <si>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</si>
  <si>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</si>
  <si>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</si>
  <si>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</si>
  <si>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</si>
  <si>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</si>
  <si>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</si>
  <si>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</si>
  <si>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</si>
  <si>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</si>
  <si>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</si>
  <si>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</si>
  <si>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</si>
  <si>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</si>
  <si>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</si>
  <si>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</si>
  <si>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</si>
  <si>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</si>
  <si>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</si>
  <si>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</si>
  <si>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</si>
  <si>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</si>
  <si>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</si>
  <si>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</si>
  <si>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</si>
  <si>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</si>
  <si>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</si>
  <si>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</si>
  <si>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</si>
  <si>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</si>
  <si>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</si>
  <si>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</si>
  <si>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</si>
  <si>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</si>
  <si>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</si>
  <si>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</si>
  <si>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</si>
  <si>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</si>
  <si>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</si>
  <si>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</si>
  <si>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</si>
  <si>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</si>
  <si>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</si>
  <si>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</si>
  <si>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</si>
  <si>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</si>
  <si>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</si>
  <si>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</si>
  <si>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</si>
  <si>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</si>
  <si>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</si>
  <si>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</si>
  <si>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</si>
  <si>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</si>
  <si>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</si>
  <si>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</si>
  <si>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</si>
  <si>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</si>
  <si>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</si>
  <si>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</si>
  <si>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</si>
  <si>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</si>
  <si>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</si>
  <si>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</si>
  <si>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</si>
  <si>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</si>
  <si>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</si>
  <si>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</si>
  <si>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</si>
  <si>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</si>
  <si>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</si>
  <si>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</si>
  <si>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</si>
  <si>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</si>
  <si>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</si>
  <si>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</si>
  <si>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</si>
  <si>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</si>
  <si>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</si>
  <si>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</si>
  <si>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</si>
  <si>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</si>
  <si>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</si>
  <si>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</si>
  <si>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</si>
  <si>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</si>
  <si>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</si>
  <si>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</si>
  <si>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</si>
  <si>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</si>
  <si>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</si>
  <si>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</si>
  <si>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</si>
  <si>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</si>
  <si>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</si>
  <si>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</si>
  <si>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</si>
  <si>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</si>
  <si>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</si>
  <si>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</si>
  <si>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</si>
  <si>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</si>
  <si>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</si>
  <si>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</si>
  <si>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</si>
  <si>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</si>
  <si>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</si>
  <si>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</si>
  <si>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</si>
  <si>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</si>
  <si>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</si>
  <si>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</si>
  <si>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</si>
  <si>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</si>
  <si>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</si>
  <si>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</si>
  <si>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</si>
  <si>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</si>
  <si>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</si>
  <si>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</si>
  <si>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</si>
  <si>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</si>
  <si>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</si>
  <si>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</si>
  <si>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</si>
  <si>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</si>
  <si>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</si>
  <si>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</si>
  <si>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</si>
  <si>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</si>
  <si>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</si>
  <si>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</si>
  <si>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</si>
  <si>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</si>
  <si>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</si>
  <si>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</si>
  <si>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</si>
  <si>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</si>
  <si>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</si>
  <si>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</si>
  <si>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</si>
  <si>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</si>
  <si>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</si>
  <si>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</si>
  <si>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</si>
  <si>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</si>
  <si>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</si>
  <si>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</si>
  <si>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</si>
  <si>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</si>
  <si>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</si>
  <si>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</si>
  <si>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</si>
  <si>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</si>
  <si>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</si>
  <si>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</si>
  <si>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</si>
  <si>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</si>
  <si>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</si>
  <si>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</si>
  <si>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</si>
  <si>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</si>
  <si>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</si>
  <si>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</si>
  <si>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</si>
  <si>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</si>
  <si>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</si>
  <si>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</si>
  <si>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</si>
  <si>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</si>
  <si>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</si>
  <si>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</si>
  <si>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</si>
  <si>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</si>
  <si>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</si>
  <si>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</si>
  <si>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</si>
  <si>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</si>
  <si>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</si>
  <si>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</si>
  <si>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</si>
  <si>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</si>
  <si>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</si>
  <si>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</si>
  <si>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</si>
  <si>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</si>
  <si>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</si>
  <si>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</si>
  <si>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</si>
  <si>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</si>
  <si>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</si>
  <si>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</si>
  <si>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</si>
  <si>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</si>
  <si>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</si>
  <si>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</si>
  <si>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</si>
  <si>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</si>
  <si>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</si>
  <si>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</si>
  <si>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</si>
  <si>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</si>
  <si>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</si>
  <si>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</si>
  <si>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</si>
  <si>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</si>
  <si>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</si>
  <si>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</si>
  <si>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</si>
  <si>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</si>
  <si>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</si>
  <si>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</si>
  <si>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</si>
  <si>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</si>
  <si>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</si>
  <si>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</si>
  <si>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</si>
  <si>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</si>
  <si>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</si>
  <si>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</si>
  <si>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</si>
  <si>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</si>
  <si>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</si>
  <si>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</si>
  <si>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</si>
  <si>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</si>
  <si>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</si>
  <si>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</si>
  <si>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</si>
  <si>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</si>
  <si>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</si>
  <si>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</si>
  <si>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</si>
  <si>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</si>
  <si>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</si>
  <si>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</si>
  <si>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</si>
  <si>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</si>
  <si>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</si>
  <si>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</si>
  <si>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</si>
  <si>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</si>
  <si>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</si>
  <si>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</si>
  <si>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</si>
  <si>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</si>
  <si>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</si>
  <si>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</si>
  <si>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</si>
  <si>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</si>
  <si>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</si>
  <si>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</si>
  <si>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</si>
  <si>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</si>
  <si>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</si>
  <si>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</si>
  <si>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</si>
  <si>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</si>
  <si>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</si>
  <si>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</si>
  <si>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</si>
  <si>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</si>
  <si>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</si>
  <si>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</si>
  <si>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</si>
  <si>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</si>
  <si>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</si>
  <si>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</si>
  <si>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</si>
  <si>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</si>
  <si>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</si>
  <si>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</si>
  <si>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</si>
  <si>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</si>
  <si>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</si>
  <si>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</si>
  <si>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</si>
  <si>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</si>
  <si>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</si>
  <si>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</si>
  <si>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</si>
  <si>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</si>
  <si>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</si>
  <si>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</si>
  <si>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</si>
  <si>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</si>
  <si>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</si>
  <si>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</si>
  <si>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</si>
  <si>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</si>
  <si>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</si>
  <si>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</si>
  <si>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</si>
  <si>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</si>
  <si>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</si>
  <si>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</si>
  <si>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</si>
  <si>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</si>
  <si>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</si>
  <si>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</si>
  <si>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</si>
  <si>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</si>
  <si>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</si>
  <si>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</si>
  <si>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</si>
  <si>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</si>
  <si>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</si>
  <si>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</si>
  <si>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</si>
  <si>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</si>
  <si>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</si>
  <si>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</si>
  <si>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</si>
  <si>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</si>
  <si>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</si>
  <si>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</si>
  <si>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</si>
  <si>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</si>
  <si>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</si>
  <si>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</si>
  <si>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</si>
  <si>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</si>
  <si>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</si>
  <si>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</si>
  <si>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</si>
  <si>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</si>
  <si>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</si>
  <si>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</si>
  <si>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</si>
  <si>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</si>
  <si>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</si>
  <si>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</si>
  <si>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</si>
  <si>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</si>
  <si>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</si>
  <si>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</si>
  <si>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</si>
  <si>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</si>
  <si>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</si>
  <si>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</si>
  <si>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</si>
  <si>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</si>
  <si>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</si>
  <si>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</si>
  <si>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</si>
  <si>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</si>
  <si>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</si>
  <si>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</si>
  <si>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</si>
  <si>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</si>
  <si>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</si>
  <si>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</si>
  <si>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</si>
  <si>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</si>
  <si>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</si>
  <si>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</si>
  <si>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</si>
  <si>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</si>
  <si>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</si>
  <si>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</si>
  <si>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</si>
  <si>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</si>
  <si>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</si>
  <si>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</si>
  <si>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</si>
  <si>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</si>
  <si>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</si>
  <si>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</si>
  <si>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</si>
  <si>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</si>
  <si>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</si>
  <si>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</si>
  <si>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</si>
  <si>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</si>
  <si>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</si>
  <si>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</si>
  <si>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</si>
  <si>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</si>
  <si>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</si>
  <si>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</si>
  <si>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</si>
  <si>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</si>
  <si>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</si>
  <si>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</si>
  <si>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</si>
  <si>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</si>
  <si>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</si>
  <si>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</si>
  <si>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</si>
  <si>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</si>
  <si>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</si>
  <si>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</si>
  <si>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</si>
  <si>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</si>
  <si>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</si>
  <si>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</si>
  <si>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</si>
  <si>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</si>
  <si>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</si>
  <si>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</si>
  <si>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</si>
  <si>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</si>
  <si>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</si>
  <si>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</si>
  <si>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</si>
  <si>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</si>
  <si>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</si>
  <si>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</si>
  <si>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</si>
  <si>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</si>
  <si>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</si>
  <si>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</si>
  <si>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</si>
  <si>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</si>
  <si>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</si>
  <si>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</si>
  <si>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</si>
  <si>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</si>
  <si>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</si>
  <si>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</si>
  <si>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</si>
  <si>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</si>
  <si>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</si>
  <si>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</si>
  <si>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</si>
  <si>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</si>
  <si>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</si>
  <si>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</si>
  <si>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</si>
  <si>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</si>
  <si>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</si>
  <si>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</si>
  <si>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</si>
  <si>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</si>
  <si>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</si>
  <si>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</si>
  <si>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</si>
  <si>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</si>
  <si>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</si>
  <si>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</si>
  <si>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</si>
  <si>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</si>
  <si>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</si>
  <si>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</si>
  <si>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</si>
  <si>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</si>
  <si>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</si>
  <si>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</si>
  <si>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</si>
  <si>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</si>
  <si>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</si>
  <si>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</si>
  <si>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</si>
  <si>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</si>
  <si>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</si>
  <si>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</si>
  <si>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</si>
  <si>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</si>
  <si>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</si>
  <si>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</si>
  <si>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</si>
  <si>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</si>
  <si>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</si>
  <si>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</si>
  <si>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</si>
  <si>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</si>
  <si>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</si>
  <si>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</si>
  <si>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</si>
  <si>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</si>
  <si>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</si>
  <si>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</si>
  <si>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</si>
  <si>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</si>
  <si>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</si>
  <si>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</si>
  <si>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</si>
  <si>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</si>
  <si>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</si>
  <si>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</si>
  <si>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</si>
  <si>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</si>
  <si>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</si>
  <si>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</si>
  <si>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</si>
  <si>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</si>
  <si>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</si>
  <si>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</si>
  <si>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</si>
  <si>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</si>
  <si>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</si>
  <si>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</si>
  <si>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</si>
  <si>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</si>
  <si>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</si>
  <si>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</si>
  <si>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</si>
  <si>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</si>
  <si>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</si>
  <si>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</si>
  <si>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</si>
  <si>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</si>
  <si>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</si>
  <si>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</si>
  <si>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</si>
  <si>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</si>
  <si>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</si>
  <si>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</si>
  <si>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</si>
  <si>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</si>
  <si>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</si>
  <si>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</si>
  <si>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</si>
  <si>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</si>
  <si>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</si>
  <si>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</si>
  <si>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</si>
  <si>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</si>
  <si>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</si>
  <si>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</si>
  <si>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</si>
  <si>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</si>
  <si>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</si>
  <si>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</si>
  <si>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</si>
  <si>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</si>
  <si>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</si>
  <si>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</si>
  <si>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</si>
  <si>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</si>
  <si>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</si>
  <si>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</si>
  <si>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</si>
  <si>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</si>
  <si>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</si>
  <si>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</si>
  <si>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</si>
  <si>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</si>
  <si>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</si>
  <si>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</si>
  <si>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</si>
  <si>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</si>
  <si>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</si>
  <si>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</si>
  <si>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</si>
  <si>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</si>
  <si>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</si>
  <si>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</si>
  <si>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</si>
  <si>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</si>
  <si>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</si>
  <si>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</si>
  <si>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</si>
  <si>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</si>
  <si>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</si>
  <si>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</si>
  <si>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</si>
  <si>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</si>
  <si>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</si>
  <si>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</si>
  <si>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</si>
  <si>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</si>
  <si>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</si>
  <si>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</si>
  <si>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</si>
  <si>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</si>
  <si>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</si>
  <si>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</si>
  <si>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</si>
  <si>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</si>
  <si>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</si>
  <si>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</si>
  <si>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</si>
  <si>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</si>
  <si>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</si>
  <si>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</si>
  <si>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</si>
  <si>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</si>
  <si>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</si>
  <si>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</si>
  <si>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</si>
  <si>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</si>
  <si>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</si>
  <si>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</si>
  <si>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</si>
  <si>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</si>
  <si>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</si>
  <si>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</si>
  <si>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</si>
  <si>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</si>
  <si>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</si>
  <si>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</si>
  <si>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</si>
  <si>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</si>
  <si>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</si>
  <si>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</si>
  <si>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</si>
  <si>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</si>
  <si>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</si>
  <si>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</si>
  <si>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</si>
  <si>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</si>
  <si>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</si>
  <si>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</si>
  <si>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</si>
  <si>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</si>
  <si>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</si>
  <si>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</si>
  <si>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</si>
  <si>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</si>
  <si>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</si>
  <si>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</si>
  <si>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</si>
  <si>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</si>
  <si>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</si>
  <si>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</si>
  <si>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</si>
  <si>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</si>
  <si>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</si>
  <si>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</si>
  <si>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</si>
  <si>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</si>
  <si>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</si>
  <si>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</si>
  <si>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</si>
  <si>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</si>
  <si>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</si>
  <si>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</si>
  <si>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</si>
  <si>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</si>
  <si>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</si>
  <si>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</si>
  <si>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</si>
  <si>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</si>
  <si>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</si>
  <si>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</si>
  <si>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</si>
  <si>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</si>
  <si>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</si>
  <si>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</si>
  <si>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</si>
  <si>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</si>
  <si>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</si>
  <si>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</si>
  <si>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</si>
  <si>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</si>
  <si>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</si>
  <si>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</si>
  <si>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</si>
  <si>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</si>
  <si>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</si>
  <si>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</si>
  <si>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</si>
  <si>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</si>
  <si>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</si>
  <si>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</si>
  <si>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</si>
  <si>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</si>
  <si>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</si>
  <si>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</si>
  <si>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</si>
  <si>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</si>
  <si>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</si>
  <si>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</si>
  <si>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</si>
  <si>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</si>
  <si>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</si>
  <si>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</si>
  <si>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</si>
  <si>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</si>
  <si>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</si>
  <si>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</si>
  <si>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</si>
  <si>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</si>
  <si>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</si>
  <si>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</si>
  <si>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</si>
  <si>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</si>
  <si>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</si>
  <si>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</si>
  <si>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</si>
  <si>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</si>
  <si>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</si>
  <si>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</si>
  <si>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</si>
  <si>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</si>
  <si>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</si>
  <si>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</si>
  <si>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</si>
  <si>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</si>
  <si>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</si>
  <si>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</si>
  <si>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</si>
  <si>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</si>
  <si>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</si>
  <si>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</si>
  <si>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</si>
  <si>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</si>
  <si>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</si>
  <si>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</si>
  <si>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</si>
  <si>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</si>
  <si>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</si>
  <si>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</si>
  <si>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</si>
  <si>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</si>
  <si>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</si>
  <si>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</si>
  <si>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</si>
  <si>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</si>
  <si>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</si>
  <si>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</si>
  <si>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</si>
  <si>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</si>
  <si>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</si>
  <si>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</si>
  <si>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</si>
  <si>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</si>
  <si>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</si>
  <si>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</si>
  <si>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</si>
  <si>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</si>
  <si>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</si>
  <si>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</si>
  <si>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</si>
  <si>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</si>
  <si>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</si>
  <si>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</si>
  <si>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</si>
  <si>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</si>
  <si>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</si>
  <si>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</si>
  <si>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</si>
  <si>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</si>
  <si>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</si>
  <si>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</si>
  <si>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</si>
  <si>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</si>
  <si>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</si>
  <si>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</si>
  <si>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</si>
  <si>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</si>
  <si>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</si>
  <si>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</si>
  <si>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</si>
  <si>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</si>
  <si>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</si>
  <si>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</si>
  <si>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</si>
  <si>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</si>
  <si>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</si>
  <si>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</si>
  <si>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</si>
  <si>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</si>
  <si>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</si>
  <si>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</si>
  <si>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</si>
  <si>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</si>
  <si>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</si>
  <si>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</si>
  <si>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</si>
  <si>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</si>
  <si>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</si>
  <si>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</si>
  <si>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</si>
  <si>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</si>
  <si>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</si>
  <si>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</si>
  <si>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</si>
  <si>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</si>
  <si>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</si>
  <si>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</si>
  <si>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</si>
  <si>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</si>
  <si>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</si>
  <si>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</si>
  <si>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</si>
  <si>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</si>
  <si>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</si>
  <si>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</si>
  <si>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</si>
  <si>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</si>
  <si>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</si>
  <si>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</si>
  <si>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</si>
  <si>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</si>
  <si>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</si>
  <si>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</si>
  <si>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</si>
  <si>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</si>
  <si>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</si>
  <si>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</si>
  <si>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</si>
  <si>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</si>
  <si>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</si>
  <si>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</si>
  <si>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</si>
  <si>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</si>
  <si>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</si>
  <si>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</si>
  <si>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</si>
  <si>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</si>
  <si>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</si>
  <si>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</si>
  <si>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</si>
  <si>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</si>
  <si>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</si>
  <si>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</si>
  <si>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</si>
  <si>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</si>
  <si>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</si>
  <si>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</si>
  <si>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</si>
  <si>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</si>
  <si>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</si>
  <si>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</si>
  <si>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</si>
  <si>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</si>
  <si>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</si>
  <si>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</si>
  <si>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</si>
  <si>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</si>
  <si>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</si>
  <si>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</si>
  <si>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</si>
  <si>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</si>
  <si>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</si>
  <si>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</si>
  <si>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</si>
  <si>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</si>
  <si>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</si>
  <si>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</si>
  <si>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</si>
  <si>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</si>
  <si>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</si>
  <si>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</si>
  <si>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</si>
  <si>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</si>
  <si>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</si>
  <si>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</si>
  <si>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</si>
  <si>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</si>
  <si>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</si>
  <si>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</si>
  <si>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</si>
  <si>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</si>
  <si>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</si>
  <si>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</si>
  <si>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</si>
  <si>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</si>
  <si>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</si>
  <si>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</si>
  <si>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</si>
  <si>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</si>
  <si>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</si>
  <si>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</si>
  <si>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</si>
  <si>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</si>
  <si>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</si>
  <si>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</si>
  <si>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</si>
  <si>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</si>
  <si>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</si>
  <si>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</si>
  <si>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</si>
  <si>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</si>
  <si>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</si>
  <si>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</si>
  <si>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</si>
  <si>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</si>
  <si>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</si>
  <si>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</si>
  <si>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</si>
  <si>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</si>
  <si>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</si>
  <si>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</si>
  <si>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</si>
  <si>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</si>
  <si>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</si>
  <si>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</si>
  <si>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</si>
  <si>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</si>
  <si>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</si>
  <si>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</si>
  <si>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</si>
  <si>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</si>
  <si>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</si>
  <si>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</si>
  <si>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</si>
  <si>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</si>
  <si>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</si>
  <si>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</si>
  <si>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</si>
  <si>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</si>
  <si>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</si>
  <si>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</si>
  <si>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</si>
  <si>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</si>
  <si>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</si>
  <si>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</si>
  <si>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</si>
  <si>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</si>
  <si>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</si>
  <si>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</si>
  <si>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</si>
  <si>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</si>
  <si>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</si>
  <si>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</si>
  <si>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</si>
  <si>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</si>
  <si>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</si>
  <si>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</si>
  <si>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</si>
  <si>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</si>
  <si>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</si>
  <si>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</si>
  <si>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</si>
  <si>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</si>
  <si>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</si>
  <si>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</si>
  <si>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</si>
  <si>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</si>
  <si>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</si>
  <si>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</si>
  <si>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</si>
  <si>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</si>
  <si>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</si>
  <si>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</si>
  <si>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</si>
  <si>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</si>
  <si>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</si>
  <si>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</si>
  <si>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</si>
  <si>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</si>
  <si>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</si>
  <si>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</si>
  <si>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</si>
  <si>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</si>
  <si>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</si>
  <si>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</si>
  <si>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</si>
  <si>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</si>
  <si>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</si>
  <si>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</si>
  <si>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</si>
  <si>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</si>
  <si>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</si>
  <si>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</si>
  <si>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</si>
  <si>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</si>
  <si>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</si>
  <si>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</si>
  <si>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</si>
  <si>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</si>
  <si>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</si>
  <si>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</si>
  <si>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</si>
  <si>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</si>
  <si>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</si>
  <si>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</si>
  <si>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</si>
  <si>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</si>
  <si>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</si>
  <si>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</si>
  <si>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</si>
  <si>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</si>
  <si>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</si>
  <si>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</si>
  <si>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</si>
  <si>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</si>
  <si>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</si>
  <si>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</si>
  <si>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</si>
  <si>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</si>
  <si>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</si>
  <si>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</si>
  <si>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</si>
  <si>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</si>
  <si>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</si>
  <si>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</si>
  <si>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</si>
  <si>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</si>
  <si>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</si>
  <si>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</si>
  <si>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</si>
  <si>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</si>
  <si>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</si>
  <si>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</si>
  <si>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</si>
  <si>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</si>
  <si>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</si>
  <si>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</si>
  <si>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</si>
  <si>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</si>
  <si>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</si>
  <si>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</si>
  <si>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</si>
  <si>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</si>
  <si>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</si>
  <si>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</si>
  <si>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</si>
  <si>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</si>
  <si>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</si>
  <si>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</si>
  <si>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</si>
  <si>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</si>
  <si>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</si>
  <si>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</si>
  <si>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</si>
  <si>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</si>
  <si>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</si>
  <si>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</si>
  <si>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</si>
  <si>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</si>
  <si>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</si>
  <si>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</si>
  <si>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</si>
  <si>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</si>
  <si>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</si>
  <si>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</si>
  <si>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</si>
  <si>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</si>
  <si>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</si>
  <si>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</si>
  <si>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</si>
  <si>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</si>
  <si>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</si>
  <si>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</si>
  <si>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</si>
  <si>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</si>
  <si>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</si>
  <si>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</si>
  <si>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</si>
  <si>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</si>
  <si>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</si>
  <si>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</si>
  <si>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</si>
  <si>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</si>
  <si>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</si>
  <si>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</si>
  <si>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</si>
  <si>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</si>
  <si>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</si>
  <si>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</si>
  <si>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</si>
  <si>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</si>
  <si>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</si>
  <si>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</si>
  <si>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</si>
  <si>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</si>
  <si>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</si>
  <si>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</si>
  <si>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</si>
  <si>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</si>
  <si>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</si>
  <si>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</si>
  <si>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</si>
  <si>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</si>
  <si>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</si>
  <si>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</si>
  <si>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</si>
  <si>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</si>
  <si>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</si>
  <si>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</si>
  <si>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</si>
  <si>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</si>
  <si>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</si>
  <si>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</si>
  <si>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</si>
  <si>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</si>
  <si>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</si>
  <si>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</si>
  <si>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</si>
  <si>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</si>
  <si>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</si>
  <si>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</si>
  <si>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</si>
  <si>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</si>
  <si>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</si>
  <si>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</si>
  <si>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</si>
  <si>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</si>
  <si>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</si>
  <si>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</si>
  <si>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</si>
  <si>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</si>
  <si>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</si>
  <si>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</si>
  <si>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</si>
  <si>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</si>
  <si>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</si>
  <si>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</si>
  <si>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</si>
  <si>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</si>
  <si>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</si>
  <si>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</si>
  <si>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</si>
  <si>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</si>
  <si>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</si>
  <si>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</si>
  <si>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</si>
  <si>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</si>
  <si>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</si>
  <si>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</si>
  <si>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</si>
  <si>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</si>
  <si>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</si>
  <si>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</si>
  <si>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</si>
  <si>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</si>
  <si>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</si>
  <si>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</si>
  <si>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</si>
  <si>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</si>
  <si>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</si>
  <si>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</si>
  <si>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</si>
  <si>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</si>
  <si>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</si>
  <si>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</si>
  <si>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</si>
  <si>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</si>
  <si>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</si>
  <si>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</si>
  <si>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</si>
  <si>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</si>
  <si>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</si>
  <si>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</si>
  <si>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</si>
  <si>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</si>
  <si>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</si>
  <si>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</si>
  <si>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</si>
  <si>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</si>
  <si>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</si>
  <si>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</si>
  <si>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</si>
  <si>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</si>
  <si>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</si>
  <si>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</si>
  <si>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</si>
  <si>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</si>
  <si>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</si>
  <si>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</si>
  <si>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</si>
  <si>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</si>
  <si>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</si>
  <si>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</si>
  <si>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</si>
  <si>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</si>
  <si>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</si>
  <si>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</si>
  <si>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</si>
  <si>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</si>
  <si>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</si>
  <si>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</si>
  <si>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</si>
  <si>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</si>
  <si>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</si>
  <si>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</si>
  <si>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</si>
  <si>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</si>
  <si>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</si>
  <si>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</si>
  <si>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</si>
  <si>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</si>
  <si>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</si>
  <si>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</si>
  <si>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</si>
  <si>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</si>
  <si>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</si>
  <si>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</si>
  <si>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</si>
  <si>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</si>
  <si>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</si>
  <si>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</si>
  <si>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</si>
  <si>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</si>
  <si>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</si>
  <si>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</si>
  <si>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</si>
  <si>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</si>
  <si>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</si>
  <si>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</si>
  <si>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</si>
  <si>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</si>
  <si>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</si>
  <si>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</si>
  <si>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</si>
  <si>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</si>
  <si>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</si>
  <si>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</si>
  <si>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</si>
  <si>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</si>
  <si>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</si>
  <si>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</si>
  <si>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</si>
  <si>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</si>
  <si>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</si>
  <si>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</si>
  <si>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</si>
  <si>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</si>
  <si>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</si>
  <si>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</si>
  <si>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</si>
  <si>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</si>
  <si>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</si>
  <si>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</si>
  <si>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</si>
  <si>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</si>
  <si>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</si>
  <si>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</si>
  <si>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</si>
  <si>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</si>
  <si>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</si>
  <si>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</si>
  <si>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</si>
  <si>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</si>
  <si>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</si>
  <si>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</si>
  <si>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</si>
  <si>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</si>
  <si>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</si>
  <si>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</si>
  <si>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</si>
  <si>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</si>
  <si>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</si>
  <si>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</si>
  <si>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</si>
  <si>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</si>
  <si>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</si>
  <si>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</si>
  <si>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</si>
  <si>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</si>
  <si>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</si>
  <si>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</si>
  <si>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</si>
  <si>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</si>
  <si>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</si>
  <si>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</si>
  <si>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</si>
  <si>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</si>
  <si>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</si>
  <si>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</si>
  <si>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</si>
  <si>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</si>
  <si>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</si>
  <si>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</si>
  <si>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</si>
  <si>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</si>
  <si>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</si>
  <si>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</si>
  <si>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</si>
  <si>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</si>
  <si>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</si>
  <si>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</si>
  <si>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</si>
  <si>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</si>
  <si>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</si>
  <si>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</si>
  <si>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</si>
  <si>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</si>
  <si>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</si>
  <si>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</si>
  <si>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</si>
  <si>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</si>
  <si>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</si>
  <si>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</si>
  <si>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</si>
  <si>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</si>
  <si>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</si>
  <si>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</si>
  <si>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</si>
  <si>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</si>
  <si>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</si>
  <si>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</si>
  <si>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</si>
  <si>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</si>
  <si>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</si>
  <si>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</si>
  <si>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</si>
  <si>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</si>
  <si>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</si>
  <si>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</si>
  <si>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</si>
  <si>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</si>
  <si>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</si>
  <si>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</si>
  <si>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</si>
  <si>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</si>
  <si>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</si>
  <si>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</si>
  <si>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</si>
  <si>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</si>
  <si>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</si>
  <si>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</si>
  <si>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</si>
  <si>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</si>
  <si>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</si>
  <si>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</si>
  <si>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</si>
  <si>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</si>
  <si>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</si>
  <si>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</si>
  <si>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</si>
  <si>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</si>
  <si>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</si>
  <si>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</si>
  <si>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</si>
  <si>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</si>
  <si>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</si>
  <si>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</si>
  <si>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</si>
  <si>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</si>
  <si>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</si>
  <si>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</si>
  <si>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</si>
  <si>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</si>
  <si>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</si>
  <si>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</si>
  <si>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</si>
  <si>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</si>
  <si>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</si>
  <si>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</si>
  <si>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</si>
  <si>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</si>
  <si>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</si>
  <si>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</si>
  <si>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</si>
  <si>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</si>
  <si>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</si>
  <si>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</si>
  <si>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</si>
  <si>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</si>
  <si>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</si>
  <si>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</si>
  <si>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</si>
  <si>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</si>
  <si>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</si>
  <si>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</si>
  <si>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</si>
  <si>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</si>
  <si>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</si>
  <si>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</si>
  <si>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</si>
  <si>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</si>
  <si>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</si>
  <si>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</si>
  <si>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</si>
  <si>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</si>
  <si>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</si>
  <si>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</si>
  <si>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</si>
  <si>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</si>
  <si>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</si>
  <si>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</si>
  <si>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</si>
  <si>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</si>
  <si>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</si>
  <si>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</si>
  <si>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</si>
  <si>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</si>
  <si>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</si>
  <si>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</si>
  <si>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</si>
  <si>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</si>
  <si>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</si>
  <si>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</si>
  <si>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</si>
  <si>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</si>
  <si>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</si>
  <si>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</si>
  <si>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</si>
  <si>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</si>
  <si>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</si>
  <si>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</si>
  <si>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</si>
  <si>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</si>
  <si>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</si>
  <si>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</si>
  <si>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</si>
  <si>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</si>
  <si>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</si>
  <si>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</si>
  <si>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</si>
  <si>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</si>
  <si>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</si>
  <si>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</si>
  <si>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</si>
  <si>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</si>
  <si>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</si>
  <si>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</si>
  <si>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</si>
  <si>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</si>
  <si>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</si>
  <si>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</si>
  <si>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</si>
  <si>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</si>
  <si>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</si>
  <si>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</si>
  <si>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</si>
  <si>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</si>
  <si>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</si>
  <si>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</si>
  <si>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</si>
  <si>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</si>
  <si>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</si>
  <si>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</si>
  <si>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</si>
  <si>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</si>
  <si>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</si>
  <si>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</si>
  <si>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</si>
  <si>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</si>
  <si>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</si>
  <si>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</si>
  <si>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</si>
  <si>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</si>
  <si>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</si>
  <si>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</si>
  <si>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</si>
  <si>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</si>
  <si>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</si>
  <si>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</si>
  <si>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</si>
  <si>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</si>
  <si>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</si>
  <si>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</si>
  <si>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</si>
  <si>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</si>
  <si>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</si>
  <si>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</si>
  <si>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</si>
  <si>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</si>
  <si>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</si>
  <si>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</si>
  <si>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</si>
  <si>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</si>
  <si>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</si>
  <si>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</si>
  <si>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</si>
  <si>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</si>
  <si>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</si>
  <si>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</si>
  <si>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</si>
  <si>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</si>
  <si>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</si>
  <si>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</si>
  <si>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</si>
  <si>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</si>
  <si>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</si>
  <si>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</si>
  <si>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</si>
  <si>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</si>
  <si>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</si>
  <si>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</si>
  <si>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</si>
  <si>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</si>
  <si>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</si>
  <si>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</si>
  <si>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</si>
  <si>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</si>
  <si>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</si>
  <si>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</si>
  <si>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</si>
  <si>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</si>
  <si>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</si>
  <si>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</si>
  <si>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</si>
  <si>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</si>
  <si>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</si>
  <si>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</si>
  <si>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</si>
  <si>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</si>
  <si>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</si>
  <si>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</si>
  <si>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</si>
  <si>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</si>
  <si>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</si>
  <si>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</si>
  <si>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</si>
  <si>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</si>
  <si>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</si>
  <si>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</si>
  <si>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</si>
  <si>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</si>
  <si>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</si>
  <si>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</si>
  <si>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</si>
  <si>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</si>
  <si>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</si>
  <si>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</si>
  <si>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</si>
  <si>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</si>
  <si>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</si>
  <si>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</si>
  <si>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</si>
  <si>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</si>
  <si>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</si>
  <si>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</si>
  <si>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</si>
  <si>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</si>
  <si>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</si>
  <si>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</si>
  <si>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</si>
  <si>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</si>
  <si>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</si>
  <si>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</si>
  <si>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</si>
  <si>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</si>
  <si>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</si>
  <si>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</si>
  <si>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</si>
  <si>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</si>
  <si>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</si>
  <si>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</si>
  <si>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</si>
  <si>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</si>
  <si>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</si>
  <si>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</si>
  <si>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</si>
  <si>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</si>
  <si>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</si>
  <si>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</si>
  <si>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</si>
  <si>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</si>
  <si>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</si>
  <si>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</si>
  <si>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</si>
  <si>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</si>
  <si>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</si>
  <si>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</si>
  <si>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</si>
  <si>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</si>
  <si>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</si>
  <si>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</si>
  <si>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</si>
  <si>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</si>
  <si>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</si>
  <si>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</si>
  <si>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</si>
  <si>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</si>
  <si>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</si>
  <si>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</si>
  <si>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</si>
  <si>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</si>
  <si>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</si>
  <si>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</si>
  <si>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</si>
  <si>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</si>
  <si>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</si>
  <si>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</si>
  <si>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</si>
  <si>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</si>
  <si>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</si>
  <si>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</si>
  <si>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</si>
  <si>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</si>
  <si>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</si>
  <si>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</si>
  <si>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</si>
  <si>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</si>
  <si>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</si>
  <si>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</si>
  <si>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</si>
  <si>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</si>
  <si>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</si>
  <si>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</si>
  <si>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</si>
  <si>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</si>
  <si>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</si>
  <si>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</si>
  <si>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</si>
  <si>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</si>
  <si>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</si>
  <si>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</si>
  <si>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</si>
  <si>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</si>
  <si>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</si>
  <si>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</si>
  <si>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</si>
  <si>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</si>
  <si>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</si>
  <si>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</si>
  <si>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</si>
  <si>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</si>
  <si>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</si>
  <si>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</si>
  <si>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</si>
  <si>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</si>
  <si>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</si>
  <si>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</si>
  <si>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</si>
  <si>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</si>
  <si>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</si>
  <si>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</si>
  <si>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</si>
  <si>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</si>
  <si>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</si>
  <si>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</si>
  <si>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</si>
  <si>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</si>
  <si>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</si>
  <si>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</si>
  <si>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</si>
  <si>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</si>
  <si>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</si>
  <si>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</si>
  <si>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</si>
  <si>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</si>
  <si>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</si>
  <si>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</si>
  <si>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</si>
  <si>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</si>
  <si>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</si>
  <si>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</si>
  <si>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</si>
  <si>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</si>
  <si>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</si>
  <si>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</si>
  <si>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</si>
  <si>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</si>
  <si>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</si>
  <si>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</si>
  <si>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</si>
  <si>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</si>
  <si>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</si>
  <si>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</si>
  <si>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</si>
  <si>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</si>
  <si>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</si>
  <si>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</si>
  <si>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</si>
  <si>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</si>
  <si>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</si>
  <si>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</si>
  <si>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</si>
  <si>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</si>
  <si>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</si>
  <si>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</si>
  <si>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</si>
  <si>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</si>
  <si>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</si>
  <si>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</si>
  <si>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</si>
  <si>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</si>
  <si>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</si>
  <si>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</si>
  <si>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</si>
  <si>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</si>
  <si>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</si>
  <si>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</si>
  <si>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</si>
  <si>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</si>
  <si>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</si>
  <si>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</si>
  <si>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</si>
  <si>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</si>
  <si>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</si>
  <si>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</si>
  <si>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</si>
  <si>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</si>
  <si>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</si>
  <si>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</si>
  <si>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</si>
  <si>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</si>
  <si>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</si>
  <si>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</si>
  <si>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</si>
  <si>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</si>
  <si>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</si>
  <si>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</si>
  <si>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</si>
  <si>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</si>
  <si>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</si>
  <si>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</si>
  <si>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</si>
  <si>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</si>
  <si>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</si>
  <si>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</si>
  <si>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</si>
  <si>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</si>
  <si>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</si>
  <si>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</si>
  <si>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</si>
  <si>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</si>
  <si>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</si>
  <si>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</si>
  <si>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</si>
  <si>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</si>
  <si>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</si>
  <si>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</si>
  <si>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</si>
  <si>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</si>
  <si>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</si>
  <si>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</si>
  <si>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</si>
  <si>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</si>
  <si>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</si>
  <si>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</si>
  <si>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</si>
  <si>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</si>
  <si>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</si>
  <si>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</si>
  <si>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</si>
  <si>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</si>
  <si>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</si>
  <si>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</si>
  <si>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</si>
  <si>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</si>
  <si>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</si>
  <si>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</si>
  <si>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</si>
  <si>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</si>
  <si>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</si>
  <si>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</si>
  <si>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</si>
  <si>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</si>
  <si>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</si>
  <si>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</si>
  <si>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</si>
  <si>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</si>
  <si>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</si>
  <si>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</si>
  <si>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</si>
  <si>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</si>
  <si>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</si>
  <si>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</si>
  <si>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</si>
  <si>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</si>
  <si>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</si>
  <si>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</si>
  <si>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</si>
  <si>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</si>
  <si>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</si>
  <si>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</si>
  <si>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</si>
  <si>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</si>
  <si>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</si>
  <si>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</si>
  <si>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</si>
  <si>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</si>
  <si>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</si>
  <si>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</si>
  <si>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</si>
  <si>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</si>
  <si>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</si>
  <si>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</si>
  <si>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</si>
  <si>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</si>
  <si>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</si>
  <si>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</si>
  <si>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</si>
  <si>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</si>
  <si>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</si>
  <si>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</si>
  <si>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</si>
  <si>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</si>
  <si>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</si>
  <si>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</si>
  <si>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</si>
  <si>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</si>
  <si>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</si>
  <si>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</si>
  <si>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</si>
  <si>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</si>
  <si>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</si>
  <si>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</si>
  <si>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</si>
  <si>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</si>
  <si>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</si>
  <si>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</si>
  <si>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</si>
  <si>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</si>
  <si>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</si>
  <si>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</si>
  <si>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</si>
  <si>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</si>
  <si>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</si>
  <si>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</si>
  <si>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</si>
  <si>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</si>
  <si>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</si>
  <si>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</si>
  <si>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</si>
  <si>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</si>
  <si>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</si>
  <si>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</si>
  <si>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</si>
  <si>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</si>
  <si>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</si>
  <si>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</si>
  <si>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</si>
  <si>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</si>
  <si>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</si>
  <si>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</si>
  <si>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</si>
  <si>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</si>
  <si>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</si>
  <si>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</si>
  <si>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</si>
  <si>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</si>
  <si>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</si>
  <si>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</si>
  <si>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</si>
  <si>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</si>
  <si>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</si>
  <si>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</si>
  <si>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</si>
  <si>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</si>
  <si>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</si>
  <si>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</si>
  <si>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</si>
  <si>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</si>
  <si>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</si>
  <si>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</si>
  <si>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</si>
  <si>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</si>
  <si>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</si>
  <si>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</si>
  <si>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</si>
  <si>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</si>
  <si>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</si>
  <si>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</si>
  <si>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</si>
  <si>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</si>
  <si>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</si>
  <si>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</si>
  <si>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</si>
  <si>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</si>
  <si>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</si>
  <si>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</si>
  <si>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</si>
  <si>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</si>
  <si>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</si>
  <si>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</si>
  <si>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</si>
  <si>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</si>
  <si>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</si>
  <si>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</si>
  <si>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</si>
  <si>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</si>
  <si>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</si>
  <si>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</si>
  <si>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</si>
  <si>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</si>
  <si>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</si>
  <si>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</si>
  <si>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</si>
  <si>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</si>
  <si>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</si>
  <si>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</si>
  <si>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</si>
  <si>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</si>
  <si>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</si>
  <si>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</si>
  <si>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</si>
  <si>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</si>
  <si>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</si>
  <si>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</si>
  <si>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</si>
  <si>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</si>
  <si>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</si>
  <si>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</si>
  <si>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</si>
  <si>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</si>
  <si>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</si>
  <si>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</si>
  <si>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</si>
  <si>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</si>
  <si>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</si>
  <si>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</si>
  <si>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</si>
  <si>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</si>
  <si>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</si>
  <si>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</si>
  <si>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</si>
  <si>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</si>
  <si>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</si>
  <si>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</si>
  <si>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</si>
  <si>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</si>
  <si>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</si>
  <si>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</si>
  <si>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</si>
  <si>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</si>
  <si>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</si>
  <si>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</si>
  <si>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</si>
  <si>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</si>
  <si>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</si>
  <si>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</si>
  <si>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</si>
  <si>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</si>
  <si>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</si>
  <si>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</si>
  <si>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</si>
  <si>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</si>
  <si>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</si>
  <si>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</si>
  <si>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</si>
  <si>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</si>
  <si>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</si>
  <si>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</si>
  <si>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</si>
  <si>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</si>
  <si>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</si>
  <si>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</si>
  <si>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</si>
  <si>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</si>
  <si>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</si>
  <si>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</si>
  <si>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</si>
  <si>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</si>
  <si>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</si>
  <si>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</si>
  <si>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</si>
  <si>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</si>
  <si>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</si>
  <si>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</si>
  <si>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</si>
  <si>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</si>
  <si>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</si>
  <si>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</si>
  <si>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</si>
  <si>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</si>
  <si>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</si>
  <si>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</si>
  <si>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</si>
  <si>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</si>
  <si>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</si>
  <si>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</si>
  <si>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</si>
  <si>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</si>
  <si>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</si>
  <si>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</si>
  <si>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</si>
  <si>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</si>
  <si>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</si>
  <si>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</si>
  <si>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</si>
  <si>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</si>
  <si>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</si>
  <si>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</si>
  <si>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</si>
  <si>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</si>
  <si>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</si>
  <si>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</si>
  <si>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</si>
  <si>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</si>
  <si>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</si>
  <si>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</si>
  <si>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</si>
  <si>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</si>
  <si>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</si>
  <si>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</si>
  <si>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</si>
  <si>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</si>
  <si>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</si>
  <si>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</si>
  <si>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</si>
  <si>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</si>
  <si>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</si>
  <si>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</si>
  <si>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</si>
  <si>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</si>
  <si>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</si>
  <si>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</si>
  <si>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</si>
  <si>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</si>
  <si>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</si>
  <si>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</si>
  <si>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</si>
  <si>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</si>
  <si>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</si>
  <si>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</si>
  <si>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</si>
  <si>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</si>
  <si>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</si>
  <si>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</si>
  <si>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</si>
  <si>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</si>
  <si>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</si>
  <si>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</si>
  <si>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</si>
  <si>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</si>
  <si>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</si>
  <si>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</si>
  <si>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</si>
  <si>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</si>
  <si>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</si>
  <si>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</si>
  <si>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</si>
  <si>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</si>
  <si>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</si>
  <si>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</si>
  <si>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</si>
  <si>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</si>
  <si>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</si>
  <si>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</si>
  <si>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</si>
  <si>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</si>
  <si>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</si>
  <si>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</si>
  <si>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</si>
  <si>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</si>
  <si>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</si>
  <si>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</si>
  <si>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</si>
  <si>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</si>
  <si>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</si>
  <si>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</si>
  <si>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</si>
  <si>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</si>
  <si>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</si>
  <si>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</si>
  <si>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</si>
  <si>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</si>
  <si>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</si>
  <si>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</si>
  <si>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</si>
  <si>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</si>
  <si>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</si>
  <si>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</si>
  <si>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</si>
  <si>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</si>
  <si>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</si>
  <si>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</si>
  <si>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</si>
  <si>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</si>
  <si>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</si>
  <si>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</si>
  <si>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</si>
  <si>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</si>
  <si>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</si>
  <si>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</si>
  <si>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</si>
  <si>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</si>
  <si>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</si>
  <si>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</si>
  <si>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</si>
  <si>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</si>
  <si>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</si>
  <si>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</si>
  <si>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</si>
  <si>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</si>
  <si>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</si>
  <si>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</si>
  <si>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</si>
  <si>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</si>
  <si>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</si>
  <si>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</si>
  <si>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</si>
  <si>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</si>
  <si>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</si>
  <si>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</si>
  <si>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</si>
  <si>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</si>
  <si>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</si>
  <si>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</si>
  <si>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</si>
  <si>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</si>
  <si>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</si>
  <si>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</si>
  <si>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</si>
  <si>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</si>
  <si>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</si>
  <si>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</si>
  <si>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</si>
  <si>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</si>
  <si>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</si>
  <si>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</si>
  <si>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</si>
  <si>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</si>
  <si>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</si>
  <si>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</si>
  <si>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</si>
  <si>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</si>
  <si>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</si>
  <si>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</si>
  <si>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</si>
  <si>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</si>
  <si>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</si>
  <si>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</si>
  <si>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</si>
  <si>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</si>
  <si>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</si>
  <si>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</si>
  <si>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</si>
  <si>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</si>
  <si>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</si>
  <si>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</si>
  <si>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</si>
  <si>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</si>
  <si>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</si>
  <si>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kWh/a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</si>
  <si>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</si>
  <si>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</si>
  <si>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</si>
  <si>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</si>
  <si>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</si>
  <si>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</si>
  <si>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</si>
  <si>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</si>
  <si>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</si>
  <si>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</si>
  <si>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</si>
  <si>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</si>
  <si>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</si>
  <si>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</si>
  <si>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</si>
  <si>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</si>
  <si>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</si>
  <si>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</si>
  <si>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</si>
  <si>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Energiebedarf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</si>
  <si>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</si>
  <si>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</si>
  <si>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</si>
  <si>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</si>
  <si>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</si>
  <si>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</si>
  <si>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</si>
  <si>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</si>
  <si>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</si>
  <si>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</si>
  <si>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</si>
  <si>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</si>
  <si>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Posizione</t>
  </si>
  <si>
    <t>Lingua</t>
  </si>
  <si>
    <t>Luogo</t>
  </si>
  <si>
    <t>Indirizzo</t>
  </si>
  <si>
    <t>Nome</t>
  </si>
  <si>
    <t>CAP</t>
  </si>
  <si>
    <t>Fabbisogno di electtricità</t>
  </si>
  <si>
    <t>Risparmio</t>
  </si>
  <si>
    <t>Azienda</t>
  </si>
  <si>
    <t>Testweg 4</t>
  </si>
  <si>
    <t>Totale</t>
  </si>
  <si>
    <t>Campo di ingresso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</si>
  <si>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</si>
  <si>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</si>
  <si>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</si>
  <si>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</si>
  <si>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</si>
  <si>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</si>
  <si>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</si>
  <si>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Campo di ingresso (scelta multipla)</t>
  </si>
  <si>
    <t>Eingabefeld (Mehrfachauswahl)</t>
  </si>
  <si>
    <t>kW</t>
  </si>
  <si>
    <t>A</t>
  </si>
  <si>
    <t>kWh</t>
  </si>
  <si>
    <t>B</t>
  </si>
  <si>
    <t>UID</t>
  </si>
  <si>
    <t>1999 - 2008</t>
  </si>
  <si>
    <t>&lt; 1999</t>
  </si>
  <si>
    <t>Frequenz-umrichter vorhanden</t>
  </si>
  <si>
    <t>Variateur de vitesse installé</t>
  </si>
  <si>
    <t>Baujahr</t>
  </si>
  <si>
    <t>Année de construction</t>
  </si>
  <si>
    <t>Anzahl Pole</t>
  </si>
  <si>
    <t>Nombre de pôles</t>
  </si>
  <si>
    <t>Antriebssystem</t>
  </si>
  <si>
    <t>Système de transmission</t>
  </si>
  <si>
    <t>Alter Zustand</t>
  </si>
  <si>
    <t>Ancien état</t>
  </si>
  <si>
    <t>Neuer Zustand</t>
  </si>
  <si>
    <t>Nouvel état</t>
  </si>
  <si>
    <t>Vecchio stato</t>
  </si>
  <si>
    <t>Nuovo Stato</t>
  </si>
  <si>
    <t>Courroie crantée ou plate</t>
  </si>
  <si>
    <t>Kein / Direkt</t>
  </si>
  <si>
    <t>Aucun système / direct</t>
  </si>
  <si>
    <t>Zahn- oder Flachriemen</t>
  </si>
  <si>
    <t>Keilriemen</t>
  </si>
  <si>
    <t>Courroie trapézoïdale</t>
  </si>
  <si>
    <t>Transmission</t>
  </si>
  <si>
    <t>ID</t>
  </si>
  <si>
    <t>eta</t>
  </si>
  <si>
    <t>ALT</t>
  </si>
  <si>
    <t>NEU</t>
  </si>
  <si>
    <t>Gebäude</t>
  </si>
  <si>
    <t>Palazzo</t>
  </si>
  <si>
    <t>Bâtiment</t>
  </si>
  <si>
    <t>Locaux</t>
  </si>
  <si>
    <t>Variateur</t>
  </si>
  <si>
    <t>Moteur</t>
  </si>
  <si>
    <t>Wohnen MFH</t>
  </si>
  <si>
    <t>Hotelzimmer</t>
  </si>
  <si>
    <t>Empfang, Lobby</t>
  </si>
  <si>
    <t>Einzel-, Gruppenbüro</t>
  </si>
  <si>
    <t>Grossraumbüro</t>
  </si>
  <si>
    <t>Sitzungszimmer</t>
  </si>
  <si>
    <t>Schalterhalle, Empfang</t>
  </si>
  <si>
    <t>Schulzimmer</t>
  </si>
  <si>
    <t>Bibliothek</t>
  </si>
  <si>
    <t>Hörsaal</t>
  </si>
  <si>
    <t>Schulfachraum</t>
  </si>
  <si>
    <t>Lebensmittelverkauf</t>
  </si>
  <si>
    <t>Fachgeschäft</t>
  </si>
  <si>
    <t>Restaurant</t>
  </si>
  <si>
    <t>Verkauf Möbel, Bau, Garten</t>
  </si>
  <si>
    <t>Selbstbedienungs-restaurant</t>
  </si>
  <si>
    <t>Vorstellungsraum</t>
  </si>
  <si>
    <t>Mehrzweckhalle</t>
  </si>
  <si>
    <t>Ausstellungshalle</t>
  </si>
  <si>
    <t>Bettenzimmer</t>
  </si>
  <si>
    <t>Stationszimmer</t>
  </si>
  <si>
    <t>Behandlungsraum</t>
  </si>
  <si>
    <t>Laborraum</t>
  </si>
  <si>
    <t>Lagerraum</t>
  </si>
  <si>
    <t>Produktion (grobe Arbeit)</t>
  </si>
  <si>
    <t>Produktion (feine Arbeit)</t>
  </si>
  <si>
    <t>Küche (Restaurant)</t>
  </si>
  <si>
    <t>Küche (Selbstbedienungs-restaurant)</t>
  </si>
  <si>
    <t>Turnhalle</t>
  </si>
  <si>
    <t>Fitnessraum</t>
  </si>
  <si>
    <t>Schwimmhalle</t>
  </si>
  <si>
    <t>Verkehrsfläche</t>
  </si>
  <si>
    <t>Treppenhaus</t>
  </si>
  <si>
    <t>Nebenraum</t>
  </si>
  <si>
    <t>WC</t>
  </si>
  <si>
    <t>Parkhaus</t>
  </si>
  <si>
    <t>Kühlraum</t>
  </si>
  <si>
    <t>Serverraum</t>
  </si>
  <si>
    <t>Wasch- und Trockenraum</t>
  </si>
  <si>
    <t>Garderobe, Dusche</t>
  </si>
  <si>
    <t>WC, Bad, Dusche</t>
  </si>
  <si>
    <t>Küche, Teeküche</t>
  </si>
  <si>
    <t>Verkehrsfläche 24h</t>
  </si>
  <si>
    <t>t</t>
  </si>
  <si>
    <t>Büro</t>
  </si>
  <si>
    <t>Schule (ohne Turnhalle)</t>
  </si>
  <si>
    <t>Verkauf (Fachgeschäft)</t>
  </si>
  <si>
    <t>Restauramt (mit Küche)</t>
  </si>
  <si>
    <t>Versammlungsort</t>
  </si>
  <si>
    <t>Spital</t>
  </si>
  <si>
    <t>Lager</t>
  </si>
  <si>
    <t>Hallenbad</t>
  </si>
  <si>
    <t>Consommation d'électricité (selon analyse fine)</t>
  </si>
  <si>
    <t>Stromverbrauch (gemäss Feinanalyse)</t>
  </si>
  <si>
    <t>Type de régulation</t>
  </si>
  <si>
    <t>Regulierung</t>
  </si>
  <si>
    <t>Modulierend, Regelung über Sonde</t>
  </si>
  <si>
    <t>Pa</t>
  </si>
  <si>
    <t>Industrie</t>
  </si>
  <si>
    <t>Lehrerzimmer</t>
  </si>
  <si>
    <t>Débit</t>
  </si>
  <si>
    <t>Différentiel de pression</t>
  </si>
  <si>
    <t>C</t>
  </si>
  <si>
    <t>IE1</t>
  </si>
  <si>
    <t>IE2</t>
  </si>
  <si>
    <t>IE3</t>
  </si>
  <si>
    <t>IE4</t>
  </si>
  <si>
    <t>col</t>
  </si>
  <si>
    <t>row</t>
  </si>
  <si>
    <t>&gt; 2008</t>
  </si>
  <si>
    <t>Energie</t>
  </si>
  <si>
    <t>E</t>
  </si>
  <si>
    <t>Regulation</t>
  </si>
  <si>
    <r>
      <t>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>/h</t>
    </r>
  </si>
  <si>
    <t>Ventilateur</t>
  </si>
  <si>
    <t>N</t>
  </si>
  <si>
    <t>Puissance nominale du moteur (arbre)</t>
  </si>
  <si>
    <t>Motoren-nennleistung (Welle)</t>
  </si>
  <si>
    <t>Modellkennzeichnung</t>
  </si>
  <si>
    <t>Marke/Hersteller</t>
  </si>
  <si>
    <t>Identification du modèle</t>
  </si>
  <si>
    <t>Marque/fabricant</t>
  </si>
  <si>
    <t>Identificazione del modello</t>
  </si>
  <si>
    <t>Marchio/produttore</t>
  </si>
  <si>
    <t xml:space="preserve">Gesamt-effizienz </t>
  </si>
  <si>
    <t>EBM Papst</t>
  </si>
  <si>
    <t>LAKJ-105-JAJ</t>
  </si>
  <si>
    <t>x</t>
  </si>
  <si>
    <t>Kategorie</t>
  </si>
  <si>
    <t>Catégorie</t>
  </si>
  <si>
    <t>Rendement global</t>
  </si>
  <si>
    <t>Ventilatortyp</t>
  </si>
  <si>
    <t>Axial</t>
  </si>
  <si>
    <t>Diagonal</t>
  </si>
  <si>
    <t>Querstrom</t>
  </si>
  <si>
    <t>Radial (rückwärts)</t>
  </si>
  <si>
    <t>Radial (vorwärts/radial)</t>
  </si>
  <si>
    <t>Type de ventilateur</t>
  </si>
  <si>
    <t>Classe d'efficacité N</t>
  </si>
  <si>
    <t>Beispielshop AG</t>
  </si>
  <si>
    <t>Schule am Test</t>
  </si>
  <si>
    <t>Testweg 15a</t>
  </si>
  <si>
    <t>Mit Feinanalyse</t>
  </si>
  <si>
    <t>Avec analyse de détails</t>
  </si>
  <si>
    <t>Eine Geschwindigkeit, mit Zeitschaltung</t>
  </si>
  <si>
    <t>Zwei Geschwindigkeiten, mit Zeitschaltung</t>
  </si>
  <si>
    <t>0.125 - 10</t>
  </si>
  <si>
    <t>Pe</t>
  </si>
  <si>
    <t>&gt; 10</t>
  </si>
  <si>
    <t>eta_m</t>
  </si>
  <si>
    <t>Comune</t>
  </si>
  <si>
    <t>Categoria</t>
  </si>
  <si>
    <t>Potenza nominale del motore (albero)</t>
  </si>
  <si>
    <t>Variatore di frequenza installato</t>
  </si>
  <si>
    <t>Consumo d'elettricità (secondo l'analisi dettagliata)</t>
  </si>
  <si>
    <t>Con analisi dettagliata</t>
  </si>
  <si>
    <t>Classe d'efficienza N</t>
  </si>
  <si>
    <t>Anno di costruzione</t>
  </si>
  <si>
    <t>Numero di poli</t>
  </si>
  <si>
    <t>Sistema di trasmissione</t>
  </si>
  <si>
    <t>Rendimento globale</t>
  </si>
  <si>
    <t>Tipo di regolazione</t>
  </si>
  <si>
    <t>Nessuno sistema / diretto</t>
  </si>
  <si>
    <t>Cinghia dentata o piatta</t>
  </si>
  <si>
    <t>Cinghia trapezoidale</t>
  </si>
  <si>
    <t>Portata</t>
  </si>
  <si>
    <t>Differenza di pressione totale</t>
  </si>
  <si>
    <t>Tipo di ventilatore</t>
  </si>
  <si>
    <t>Assiale</t>
  </si>
  <si>
    <t>Ventilatore diagonale</t>
  </si>
  <si>
    <t>Ventilatore a flusso trasversale</t>
  </si>
  <si>
    <t>Ventilateur tangentiel</t>
  </si>
  <si>
    <t>Ventilateur centrifuge à aubes (inclinées vers l’avant ou radiales)</t>
  </si>
  <si>
    <t>Ventilateur centrifuge à aubes inclinées vers l’arrière</t>
  </si>
  <si>
    <t xml:space="preserve">Ventilateur diagonal ou hélico-centrifuge </t>
  </si>
  <si>
    <t>Ventilatore centrifugo a pale curve (in avanti o radiali)</t>
  </si>
  <si>
    <t>Ventilatore centrifugo a pale rovesce</t>
  </si>
  <si>
    <t>Una velocità, con timer</t>
  </si>
  <si>
    <t>Due velocità, con timer</t>
  </si>
  <si>
    <t>Modulante, controllo tramite sonda</t>
  </si>
  <si>
    <t>Une vitesse, avec temporisation</t>
  </si>
  <si>
    <t>Deux vitesses, avec temporisation</t>
  </si>
  <si>
    <t>Modulante, régulation par sonde</t>
  </si>
  <si>
    <t>Habitat collectif</t>
  </si>
  <si>
    <t>Chambre d'hôtel</t>
  </si>
  <si>
    <t>Réception, zone d'accueil</t>
  </si>
  <si>
    <t>Bureau individuel, collectif</t>
  </si>
  <si>
    <t>Bureau paysagé</t>
  </si>
  <si>
    <t>Salle de réunion</t>
  </si>
  <si>
    <t>Hall des guichets, zone clientèle</t>
  </si>
  <si>
    <t>Salle d'école</t>
  </si>
  <si>
    <t>Salle des maîtres</t>
  </si>
  <si>
    <t>Bibliothèque</t>
  </si>
  <si>
    <t>Auditoire</t>
  </si>
  <si>
    <t>Local spécial</t>
  </si>
  <si>
    <t>Magasin spécialisé</t>
  </si>
  <si>
    <t>Magasin de meubles, bricolage et jardin</t>
  </si>
  <si>
    <t>Magasin d'alimentation</t>
  </si>
  <si>
    <t>Restaurant self-service</t>
  </si>
  <si>
    <t>Cuisine de restaurant</t>
  </si>
  <si>
    <t>Cuisine de restaurant self-service</t>
  </si>
  <si>
    <t>Salle de spectacle</t>
  </si>
  <si>
    <t>Salle polyvalente</t>
  </si>
  <si>
    <t>Halle d'exposition</t>
  </si>
  <si>
    <t>Chambre d'hôpital</t>
  </si>
  <si>
    <t>Salle d'infirmerie</t>
  </si>
  <si>
    <t>Salle de soins</t>
  </si>
  <si>
    <t>Production (travail lourd)</t>
  </si>
  <si>
    <t>Production (travail fin)</t>
  </si>
  <si>
    <t>Laboratoire</t>
  </si>
  <si>
    <t>Entrepôt</t>
  </si>
  <si>
    <t>Salle de gymnastique</t>
  </si>
  <si>
    <t>Salle de fitness</t>
  </si>
  <si>
    <t>Piscine couverte</t>
  </si>
  <si>
    <t>Surface de dégagement</t>
  </si>
  <si>
    <t>Surface de dégagement 24h</t>
  </si>
  <si>
    <t>Cage d'escalier</t>
  </si>
  <si>
    <t>Local annexe</t>
  </si>
  <si>
    <t>Cuisine, kitchenette</t>
  </si>
  <si>
    <t>WC, salle de bain, douche</t>
  </si>
  <si>
    <t>Vestiaire, douche</t>
  </si>
  <si>
    <t>Garage collectif</t>
  </si>
  <si>
    <t>Buanderie, séchoir</t>
  </si>
  <si>
    <t>Chambre froide</t>
  </si>
  <si>
    <t>Salle de serveurs</t>
  </si>
  <si>
    <t>Abitazione monofamiliare</t>
  </si>
  <si>
    <t>Camera d'albergo</t>
  </si>
  <si>
    <t>Ricezione, lobby</t>
  </si>
  <si>
    <t>Ufficio individuale, collettivo</t>
  </si>
  <si>
    <t>Open space</t>
  </si>
  <si>
    <t>Sala riunioni</t>
  </si>
  <si>
    <t>Sala sportelli, accoglienza</t>
  </si>
  <si>
    <t>Aula scolastica</t>
  </si>
  <si>
    <t>Sala docenti</t>
  </si>
  <si>
    <t>Biblioteca</t>
  </si>
  <si>
    <t>Auditorio</t>
  </si>
  <si>
    <t>Aula speciale</t>
  </si>
  <si>
    <t>Negozio alimentare</t>
  </si>
  <si>
    <t>Negozio specializzato</t>
  </si>
  <si>
    <t>Vendita mobili, materiali da costruzione e giardinaggio</t>
  </si>
  <si>
    <t>Ristorante</t>
  </si>
  <si>
    <t>Ristorante self-service</t>
  </si>
  <si>
    <t>Cucina da ristorante</t>
  </si>
  <si>
    <t>Cucina da ristorante self-service</t>
  </si>
  <si>
    <t>Sala spettacoli</t>
  </si>
  <si>
    <t>Sala multiuso</t>
  </si>
  <si>
    <t>Padiglione d'esposizione</t>
  </si>
  <si>
    <t>Camera d'ospedale</t>
  </si>
  <si>
    <t>Camera di reparto</t>
  </si>
  <si>
    <t>Ambulatorio</t>
  </si>
  <si>
    <t>Produzione (lavoro pesante)</t>
  </si>
  <si>
    <t>Produzione (lavoro fine)</t>
  </si>
  <si>
    <t>Laboratorio</t>
  </si>
  <si>
    <t>Magazzino</t>
  </si>
  <si>
    <t>Palestra</t>
  </si>
  <si>
    <t>Locale fitness</t>
  </si>
  <si>
    <t>Piscina coperta</t>
  </si>
  <si>
    <t>Superficie di circolazione</t>
  </si>
  <si>
    <t>Superficie di circolazione 24h</t>
  </si>
  <si>
    <t>Vano scala</t>
  </si>
  <si>
    <t>Locale secondario</t>
  </si>
  <si>
    <t>Cucina, angolo cottura</t>
  </si>
  <si>
    <t>WC, bagno, doccia</t>
  </si>
  <si>
    <t>Vestiario, doccia</t>
  </si>
  <si>
    <t>Autorimessa</t>
  </si>
  <si>
    <t>Lavanderia e stenditoio</t>
  </si>
  <si>
    <t>Cella frogorifera</t>
  </si>
  <si>
    <t>Locale server</t>
  </si>
  <si>
    <t>Piscina corperta</t>
  </si>
  <si>
    <t>Impianto sportivo</t>
  </si>
  <si>
    <t>Desposito</t>
  </si>
  <si>
    <t>Industria</t>
  </si>
  <si>
    <t>Ospedale</t>
  </si>
  <si>
    <t>Locale pubblico</t>
  </si>
  <si>
    <t>Ristorante (con cucina)</t>
  </si>
  <si>
    <t>Negozio (specializzato)</t>
  </si>
  <si>
    <t>Scuola (senza palestra)</t>
  </si>
  <si>
    <t>Amministrazione</t>
  </si>
  <si>
    <t>Abitazione plurifamiliare</t>
  </si>
  <si>
    <t>Bureau</t>
  </si>
  <si>
    <t>Magasin (spécialisé)</t>
  </si>
  <si>
    <t>École (sans salle de gymnastique)</t>
  </si>
  <si>
    <t>Restaurant (avec cuisine)</t>
  </si>
  <si>
    <t>Local collectif</t>
  </si>
  <si>
    <t>Hôpital</t>
  </si>
  <si>
    <t>Local de stockage</t>
  </si>
  <si>
    <t>Local de sport</t>
  </si>
  <si>
    <t>Volumen-strom</t>
  </si>
  <si>
    <t>Gesamt-druck-differenz</t>
  </si>
  <si>
    <t>Effizienz-klasse N</t>
  </si>
  <si>
    <t>Sportbauten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</si>
</sst>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0.000"/>
    <numFmt numFmtId="166" formatCode="0.0"/>
    <numFmt numFmtId="167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sz val="11"/>
      <color theme="1"/>
      <name val="Calibri"/>
      <family val="2"/>
      <scheme val="minor"/>
    </font>
    <font>
      <vertAlign val="superscript"/>
      <sz val="9"/>
      <color theme="1"/>
      <name val="Arial"/>
      <family val="2"/>
    </font>
    <font>
      <b/>
      <i/>
      <sz val="9"/>
      <color theme="1"/>
      <name val="Arial"/>
      <family val="2"/>
    </font>
    <font>
      <b/>
      <sz val="9"/>
      <color theme="1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9" fontId="24" fillId="0" borderId="0" applyFont="0" applyFill="0" applyBorder="0" applyAlignment="0" applyProtection="0"/>
  </cellStyleXfs>
  <cellXfs count="108">
    <xf numFmtId="0" fontId="0" fillId="0" borderId="0" xfId="0"/>
    <xf numFmtId="0" fontId="13" fillId="0" borderId="1" xfId="0" applyFont="1" applyBorder="1" applyAlignment="1">
      <alignment vertical="center"/>
    </xf>
    <xf numFmtId="0" fontId="14" fillId="0" borderId="0" xfId="0" applyFont="1"/>
    <xf numFmtId="0" fontId="14" fillId="0" borderId="1" xfId="0" applyFont="1" applyBorder="1"/>
    <xf numFmtId="14" fontId="14" fillId="0" borderId="0" xfId="0" applyNumberFormat="1" applyFont="1"/>
    <xf numFmtId="0" fontId="15" fillId="0" borderId="0" xfId="1" applyFont="1"/>
    <xf numFmtId="0" fontId="8" fillId="3" borderId="1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 applyProtection="1">
      <alignment horizontal="left" vertical="center" indent="1"/>
      <protection locked="0"/>
    </xf>
    <xf numFmtId="0" fontId="8" fillId="2" borderId="1" xfId="0" applyFont="1" applyFill="1" applyBorder="1" applyAlignment="1" applyProtection="1">
      <alignment horizontal="left" vertical="center" indent="1"/>
      <protection hidden="1"/>
    </xf>
    <xf numFmtId="4" fontId="8" fillId="0" borderId="1" xfId="0" applyNumberFormat="1" applyFont="1" applyBorder="1" applyAlignment="1" applyProtection="1">
      <alignment horizontal="right" vertical="center" indent="1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9" fillId="2" borderId="0" xfId="0" applyFont="1" applyFill="1" applyProtection="1">
      <protection hidden="1"/>
    </xf>
    <xf numFmtId="0" fontId="11" fillId="3" borderId="1" xfId="0" applyFont="1" applyFill="1" applyBorder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horizontal="left" indent="1"/>
      <protection hidden="1"/>
    </xf>
    <xf numFmtId="0" fontId="16" fillId="2" borderId="0" xfId="0" applyFont="1" applyFill="1" applyAlignment="1" applyProtection="1">
      <alignment horizontal="left" indent="1"/>
      <protection hidden="1"/>
    </xf>
    <xf numFmtId="0" fontId="11" fillId="2" borderId="1" xfId="0" applyFont="1" applyFill="1" applyBorder="1" applyAlignment="1" applyProtection="1">
      <alignment horizontal="center" vertical="center"/>
      <protection hidden="1"/>
    </xf>
    <xf numFmtId="0" fontId="9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Protection="1">
      <protection hidden="1"/>
    </xf>
    <xf numFmtId="0" fontId="17" fillId="2" borderId="0" xfId="0" applyFont="1" applyFill="1" applyAlignment="1" applyProtection="1">
      <alignment vertical="center"/>
      <protection hidden="1"/>
    </xf>
    <xf numFmtId="0" fontId="21" fillId="2" borderId="1" xfId="0" applyFont="1" applyFill="1" applyBorder="1" applyAlignment="1" applyProtection="1">
      <alignment horizontal="center" vertical="center" wrapText="1"/>
      <protection hidden="1"/>
    </xf>
    <xf numFmtId="0" fontId="21" fillId="2" borderId="1" xfId="0" applyFont="1" applyFill="1" applyBorder="1" applyAlignment="1" applyProtection="1">
      <alignment horizontal="center" vertical="center"/>
      <protection hidden="1"/>
    </xf>
    <xf numFmtId="0" fontId="16" fillId="2" borderId="0" xfId="0" applyFont="1" applyFill="1" applyAlignment="1" applyProtection="1">
      <alignment vertical="center"/>
      <protection hidden="1"/>
    </xf>
    <xf numFmtId="0" fontId="8" fillId="2" borderId="0" xfId="0" applyFont="1" applyFill="1" applyProtection="1">
      <protection hidden="1"/>
    </xf>
    <xf numFmtId="0" fontId="6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6" fillId="4" borderId="1" xfId="0" applyFont="1" applyFill="1" applyBorder="1" applyAlignment="1" applyProtection="1">
      <alignment horizontal="right" vertical="center" indent="1"/>
      <protection hidden="1"/>
    </xf>
    <xf numFmtId="0" fontId="17" fillId="2" borderId="0" xfId="0" applyFont="1" applyFill="1" applyAlignment="1" applyProtection="1">
      <alignment vertical="center" wrapText="1"/>
      <protection hidden="1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19" fillId="2" borderId="8" xfId="0" applyFont="1" applyFill="1" applyBorder="1" applyAlignment="1" applyProtection="1">
      <alignment vertical="center" wrapText="1"/>
      <protection hidden="1"/>
    </xf>
    <xf numFmtId="0" fontId="19" fillId="2" borderId="9" xfId="0" applyFont="1" applyFill="1" applyBorder="1" applyAlignment="1" applyProtection="1">
      <alignment vertical="center" wrapText="1"/>
      <protection hidden="1"/>
    </xf>
    <xf numFmtId="0" fontId="19" fillId="2" borderId="4" xfId="0" applyFont="1" applyFill="1" applyBorder="1" applyAlignment="1" applyProtection="1">
      <alignment horizontal="left" vertical="center" wrapText="1" indent="1"/>
      <protection hidden="1"/>
    </xf>
    <xf numFmtId="0" fontId="19" fillId="2" borderId="4" xfId="0" applyFont="1" applyFill="1" applyBorder="1" applyAlignment="1" applyProtection="1">
      <alignment horizontal="left" vertical="center" indent="1"/>
      <protection hidden="1"/>
    </xf>
    <xf numFmtId="0" fontId="19" fillId="2" borderId="3" xfId="0" applyFont="1" applyFill="1" applyBorder="1" applyAlignment="1" applyProtection="1">
      <alignment vertical="center" wrapText="1"/>
      <protection hidden="1"/>
    </xf>
    <xf numFmtId="0" fontId="19" fillId="2" borderId="2" xfId="0" applyFont="1" applyFill="1" applyBorder="1" applyAlignment="1" applyProtection="1">
      <alignment horizontal="left" vertical="center" wrapText="1" indent="1"/>
      <protection hidden="1"/>
    </xf>
    <xf numFmtId="0" fontId="19" fillId="2" borderId="2" xfId="0" applyFont="1" applyFill="1" applyBorder="1" applyAlignment="1" applyProtection="1">
      <alignment horizontal="left" vertical="center" indent="1"/>
      <protection hidden="1"/>
    </xf>
    <xf numFmtId="0" fontId="11" fillId="5" borderId="1" xfId="0" applyFont="1" applyFill="1" applyBorder="1" applyAlignment="1" applyProtection="1">
      <alignment horizontal="center" vertical="center"/>
      <protection hidden="1"/>
    </xf>
    <xf numFmtId="0" fontId="8" fillId="5" borderId="1" xfId="0" applyFont="1" applyFill="1" applyBorder="1" applyAlignment="1" applyProtection="1">
      <alignment horizontal="center" vertical="center"/>
      <protection locked="0"/>
    </xf>
    <xf numFmtId="3" fontId="5" fillId="2" borderId="1" xfId="0" applyNumberFormat="1" applyFont="1" applyFill="1" applyBorder="1" applyAlignment="1" applyProtection="1">
      <alignment horizontal="center" vertical="center"/>
      <protection hidden="1"/>
    </xf>
    <xf numFmtId="3" fontId="5" fillId="3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wrapText="1"/>
    </xf>
    <xf numFmtId="0" fontId="8" fillId="5" borderId="1" xfId="0" applyFont="1" applyFill="1" applyBorder="1" applyAlignment="1" applyProtection="1">
      <alignment horizontal="left" vertical="center" indent="1"/>
      <protection locked="0"/>
    </xf>
    <xf numFmtId="0" fontId="23" fillId="2" borderId="0" xfId="0" applyFont="1" applyFill="1" applyAlignment="1" applyProtection="1">
      <alignment vertical="center"/>
      <protection hidden="1"/>
    </xf>
    <xf numFmtId="0" fontId="7" fillId="2" borderId="5" xfId="0" applyFont="1" applyFill="1" applyBorder="1" applyAlignment="1" applyProtection="1">
      <alignment vertical="center"/>
      <protection hidden="1"/>
    </xf>
    <xf numFmtId="0" fontId="7" fillId="2" borderId="7" xfId="0" applyFont="1" applyFill="1" applyBorder="1" applyAlignment="1" applyProtection="1">
      <alignment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Protection="1">
      <protection hidden="1"/>
    </xf>
    <xf numFmtId="0" fontId="19" fillId="2" borderId="8" xfId="0" applyFont="1" applyFill="1" applyBorder="1" applyAlignment="1" applyProtection="1">
      <alignment horizontal="left" vertical="center" indent="1"/>
      <protection hidden="1"/>
    </xf>
    <xf numFmtId="0" fontId="4" fillId="2" borderId="6" xfId="0" applyFont="1" applyFill="1" applyBorder="1" applyAlignment="1" applyProtection="1">
      <alignment horizontal="center" vertical="center" wrapText="1"/>
      <protection hidden="1"/>
    </xf>
    <xf numFmtId="164" fontId="4" fillId="3" borderId="1" xfId="0" applyNumberFormat="1" applyFont="1" applyFill="1" applyBorder="1" applyAlignment="1" applyProtection="1">
      <alignment horizontal="center" vertical="center"/>
      <protection locked="0"/>
    </xf>
    <xf numFmtId="165" fontId="14" fillId="0" borderId="1" xfId="0" applyNumberFormat="1" applyFont="1" applyBorder="1"/>
    <xf numFmtId="0" fontId="13" fillId="0" borderId="1" xfId="0" applyFont="1" applyBorder="1" applyAlignment="1">
      <alignment horizontal="center"/>
    </xf>
    <xf numFmtId="167" fontId="4" fillId="3" borderId="1" xfId="2" applyNumberFormat="1" applyFont="1" applyFill="1" applyBorder="1" applyAlignment="1" applyProtection="1">
      <alignment horizontal="center" vertical="center"/>
      <protection locked="0"/>
    </xf>
    <xf numFmtId="164" fontId="4" fillId="5" borderId="1" xfId="0" applyNumberFormat="1" applyFont="1" applyFill="1" applyBorder="1" applyAlignment="1" applyProtection="1">
      <alignment horizontal="left" vertical="center" indent="1"/>
      <protection locked="0"/>
    </xf>
    <xf numFmtId="0" fontId="14" fillId="0" borderId="0" xfId="0" applyFont="1" applyAlignment="1">
      <alignment horizontal="right"/>
    </xf>
    <xf numFmtId="0" fontId="14" fillId="0" borderId="1" xfId="0" applyFont="1" applyBorder="1" applyAlignment="1">
      <alignment horizontal="right"/>
    </xf>
    <xf numFmtId="0" fontId="26" fillId="2" borderId="1" xfId="0" applyFont="1" applyFill="1" applyBorder="1" applyAlignment="1" applyProtection="1">
      <alignment horizontal="center" wrapText="1"/>
      <protection hidden="1"/>
    </xf>
    <xf numFmtId="9" fontId="21" fillId="4" borderId="0" xfId="2" applyFont="1" applyFill="1" applyAlignment="1" applyProtection="1">
      <alignment horizontal="center"/>
      <protection hidden="1"/>
    </xf>
    <xf numFmtId="0" fontId="21" fillId="2" borderId="0" xfId="0" applyFont="1" applyFill="1" applyAlignment="1" applyProtection="1">
      <alignment horizontal="center"/>
      <protection hidden="1"/>
    </xf>
    <xf numFmtId="0" fontId="21" fillId="2" borderId="0" xfId="0" applyFont="1" applyFill="1" applyProtection="1">
      <protection hidden="1"/>
    </xf>
    <xf numFmtId="0" fontId="21" fillId="2" borderId="0" xfId="0" applyFont="1" applyFill="1" applyAlignment="1" applyProtection="1">
      <alignment horizontal="left"/>
      <protection hidden="1"/>
    </xf>
    <xf numFmtId="0" fontId="27" fillId="4" borderId="0" xfId="0" applyFont="1" applyFill="1" applyAlignment="1" applyProtection="1">
      <alignment horizontal="left" vertical="center"/>
      <protection hidden="1"/>
    </xf>
    <xf numFmtId="0" fontId="21" fillId="4" borderId="0" xfId="0" applyFont="1" applyFill="1" applyAlignment="1" applyProtection="1">
      <alignment horizontal="left"/>
      <protection hidden="1"/>
    </xf>
    <xf numFmtId="0" fontId="21" fillId="4" borderId="0" xfId="0" applyFont="1" applyFill="1" applyAlignment="1" applyProtection="1">
      <alignment horizontal="center"/>
      <protection hidden="1"/>
    </xf>
    <xf numFmtId="0" fontId="27" fillId="4" borderId="0" xfId="0" applyFont="1" applyFill="1" applyAlignment="1" applyProtection="1">
      <alignment horizontal="center"/>
      <protection hidden="1"/>
    </xf>
    <xf numFmtId="1" fontId="21" fillId="4" borderId="0" xfId="2" applyNumberFormat="1" applyFont="1" applyFill="1" applyAlignment="1" applyProtection="1">
      <alignment horizontal="center"/>
      <protection hidden="1"/>
    </xf>
    <xf numFmtId="3" fontId="21" fillId="4" borderId="0" xfId="0" applyNumberFormat="1" applyFont="1" applyFill="1" applyAlignment="1" applyProtection="1">
      <alignment horizontal="center"/>
      <protection hidden="1"/>
    </xf>
    <xf numFmtId="166" fontId="21" fillId="2" borderId="1" xfId="0" applyNumberFormat="1" applyFont="1" applyFill="1" applyBorder="1" applyProtection="1">
      <protection hidden="1"/>
    </xf>
    <xf numFmtId="0" fontId="21" fillId="2" borderId="1" xfId="0" applyFont="1" applyFill="1" applyBorder="1" applyProtection="1">
      <protection hidden="1"/>
    </xf>
    <xf numFmtId="166" fontId="21" fillId="2" borderId="1" xfId="0" applyNumberFormat="1" applyFont="1" applyFill="1" applyBorder="1" applyAlignment="1" applyProtection="1">
      <alignment horizontal="center"/>
      <protection hidden="1"/>
    </xf>
    <xf numFmtId="166" fontId="27" fillId="2" borderId="1" xfId="0" applyNumberFormat="1" applyFont="1" applyFill="1" applyBorder="1" applyAlignment="1" applyProtection="1">
      <alignment horizontal="center"/>
      <protection hidden="1"/>
    </xf>
    <xf numFmtId="166" fontId="27" fillId="7" borderId="1" xfId="0" applyNumberFormat="1" applyFont="1" applyFill="1" applyBorder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hidden="1"/>
    </xf>
    <xf numFmtId="14" fontId="8" fillId="3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/>
    <xf numFmtId="166" fontId="13" fillId="0" borderId="0" xfId="0" applyNumberFormat="1" applyFont="1" applyAlignment="1">
      <alignment horizontal="center" vertical="center"/>
    </xf>
    <xf numFmtId="166" fontId="14" fillId="0" borderId="0" xfId="0" applyNumberFormat="1" applyFont="1" applyAlignment="1">
      <alignment horizontal="center" vertical="center"/>
    </xf>
    <xf numFmtId="3" fontId="14" fillId="0" borderId="1" xfId="0" applyNumberFormat="1" applyFont="1" applyBorder="1"/>
    <xf numFmtId="3" fontId="14" fillId="0" borderId="0" xfId="0" applyNumberFormat="1" applyFont="1"/>
    <xf numFmtId="0" fontId="13" fillId="0" borderId="0" xfId="0" applyFont="1" applyAlignment="1">
      <alignment horizontal="center"/>
    </xf>
    <xf numFmtId="0" fontId="3" fillId="3" borderId="1" xfId="0" applyFont="1" applyFill="1" applyBorder="1" applyAlignment="1" applyProtection="1">
      <alignment horizontal="left" vertical="center" indent="1"/>
      <protection locked="0"/>
    </xf>
    <xf numFmtId="3" fontId="4" fillId="3" borderId="1" xfId="0" applyNumberFormat="1" applyFont="1" applyFill="1" applyBorder="1" applyAlignment="1" applyProtection="1">
      <alignment horizontal="center" vertical="center"/>
      <protection locked="0"/>
    </xf>
    <xf numFmtId="164" fontId="4" fillId="5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28" fillId="2" borderId="1" xfId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17" fillId="0" borderId="0" xfId="0" applyFont="1" applyAlignment="1" applyProtection="1">
      <alignment vertical="center" wrapText="1"/>
      <protection hidden="1"/>
    </xf>
    <xf numFmtId="0" fontId="17" fillId="0" borderId="0" xfId="0" applyFont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166" fontId="9" fillId="0" borderId="0" xfId="0" applyNumberFormat="1" applyFont="1" applyProtection="1">
      <protection hidden="1"/>
    </xf>
    <xf numFmtId="0" fontId="21" fillId="0" borderId="0" xfId="0" applyFont="1" applyProtection="1">
      <protection hidden="1"/>
    </xf>
    <xf numFmtId="0" fontId="11" fillId="2" borderId="4" xfId="0" applyFont="1" applyFill="1" applyBorder="1" applyAlignment="1" applyProtection="1">
      <alignment vertical="center"/>
      <protection hidden="1"/>
    </xf>
    <xf numFmtId="0" fontId="11" fillId="2" borderId="8" xfId="0" applyFont="1" applyFill="1" applyBorder="1" applyAlignment="1" applyProtection="1">
      <alignment vertical="center"/>
      <protection hidden="1"/>
    </xf>
    <xf numFmtId="0" fontId="11" fillId="2" borderId="9" xfId="0" applyFont="1" applyFill="1" applyBorder="1" applyAlignment="1" applyProtection="1">
      <alignment horizontal="center" vertical="center"/>
      <protection hidden="1"/>
    </xf>
    <xf numFmtId="164" fontId="11" fillId="6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8" fillId="2" borderId="0" xfId="0" applyFont="1" applyFill="1" applyAlignment="1" applyProtection="1">
      <alignment horizontal="center"/>
      <protection hidden="1"/>
    </xf>
    <xf numFmtId="0" fontId="5" fillId="3" borderId="1" xfId="0" applyFont="1" applyFill="1" applyBorder="1" applyAlignment="1" applyProtection="1">
      <alignment horizontal="left" vertical="center" indent="1"/>
      <protection locked="0"/>
    </xf>
    <xf numFmtId="0" fontId="1" fillId="3" borderId="1" xfId="0" applyFont="1" applyFill="1" applyBorder="1" applyAlignment="1" applyProtection="1">
      <alignment horizontal="left" vertical="center" indent="1"/>
      <protection locked="0"/>
    </xf>
    <xf numFmtId="0" fontId="2" fillId="3" borderId="1" xfId="0" applyFont="1" applyFill="1" applyBorder="1" applyAlignment="1" applyProtection="1">
      <alignment horizontal="left" vertical="center" indent="1"/>
      <protection locked="0"/>
    </xf>
    <xf numFmtId="3" fontId="4" fillId="5" borderId="1" xfId="0" applyNumberFormat="1" applyFont="1" applyFill="1" applyBorder="1" applyAlignment="1" applyProtection="1">
      <alignment horizontal="center" vertical="center"/>
      <protection locked="0"/>
    </xf>
    <xf numFmtId="3" fontId="4" fillId="5" borderId="1" xfId="0" applyNumberFormat="1" applyFont="1" applyFill="1" applyBorder="1" applyAlignment="1" applyProtection="1">
      <alignment horizontal="left" vertical="center" indent="1"/>
      <protection locked="0"/>
    </xf>
    <xf numFmtId="0" fontId="8" fillId="3" borderId="1" xfId="0" applyFont="1" applyFill="1" applyBorder="1" applyAlignment="1" applyProtection="1">
      <alignment horizontal="left" vertical="center" indent="2"/>
      <protection locked="0"/>
    </xf>
    <xf numFmtId="0" fontId="11" fillId="5" borderId="1" xfId="0" applyFont="1" applyFill="1" applyBorder="1" applyAlignment="1" applyProtection="1">
      <alignment horizontal="center" vertical="center"/>
      <protection locked="0"/>
    </xf>
  </cellXfs>
  <cellStyles count="3">
    <cellStyle name="Hyperlink" xfId="1" builtinId="8"/>
    <cellStyle name="Normal" xfId="0" builtinId="0"/>
    <cellStyle name="Percent" xfId="2" builtinId="5"/>
  </cellStyles>
  <dxfs count="2">
    <dxf>
      <font>
        <color theme="2"/>
      </font>
      <fill>
        <patternFill>
          <fgColor auto="1"/>
          <bgColor theme="2"/>
        </patternFill>
      </fill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66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T199"/>
  <sheetViews>
    <sheetView tabSelected="1" zoomScale="85" zoomScaleNormal="85" workbookViewId="0">
      <pane ySplit="11" topLeftCell="A12" activePane="bottomLeft" state="frozen"/>
      <selection pane="bottomLeft" activeCell="B2" sqref="B2"/>
    </sheetView>
  </sheetViews>
  <sheetFormatPr defaultColWidth="0" defaultRowHeight="15" x14ac:dyDescent="0.25"/>
  <cols>
    <col min="1" max="1" width="5.7109375" style="11" customWidth="1"/>
    <col min="2" max="2" width="5.7109375" style="16" customWidth="1"/>
    <col min="3" max="4" width="25.7109375" style="11" customWidth="1"/>
    <col min="5" max="5" width="8.28515625" style="11" customWidth="1"/>
    <col min="6" max="6" width="25.7109375" style="11" customWidth="1"/>
    <col min="7" max="7" width="30.7109375" style="11" customWidth="1"/>
    <col min="8" max="10" width="10.7109375" style="11" customWidth="1"/>
    <col min="11" max="11" width="13.28515625" style="11" customWidth="1"/>
    <col min="12" max="12" width="25.7109375" style="11" customWidth="1"/>
    <col min="13" max="13" width="40.7109375" style="11" customWidth="1"/>
    <col min="14" max="15" width="10.7109375" style="11" customWidth="1"/>
    <col min="16" max="16" width="15.7109375" style="11" customWidth="1"/>
    <col min="17" max="17" width="13.28515625" style="11" customWidth="1"/>
    <col min="18" max="19" width="30.7109375" style="11" customWidth="1"/>
    <col min="20" max="20" width="25.7109375" style="11" hidden="1" customWidth="1"/>
    <col min="21" max="24" width="10.7109375" style="11" customWidth="1"/>
    <col min="25" max="25" width="15.7109375" style="11" customWidth="1"/>
    <col min="26" max="26" width="13.28515625" style="11" customWidth="1"/>
    <col min="27" max="27" width="20.7109375" style="11" customWidth="1"/>
    <col min="28" max="28" width="25.7109375" style="11" customWidth="1"/>
    <col min="29" max="29" width="9.140625" style="11" customWidth="1"/>
    <col min="30" max="30" width="25.7109375" style="11" customWidth="1"/>
    <col min="31" max="31" width="15.7109375" style="16" customWidth="1"/>
    <col min="32" max="32" width="15.7109375" style="11" customWidth="1"/>
    <col min="33" max="33" width="5.7109375" style="11" customWidth="1"/>
    <col min="34" max="49" width="5.7109375" style="58" hidden="1" customWidth="1"/>
    <col min="50" max="50" width="5.7109375" style="59" hidden="1" customWidth="1"/>
    <col min="51" max="56" width="5.7109375" style="58" hidden="1" customWidth="1"/>
    <col min="57" max="57" width="5.7109375" style="59" hidden="1" customWidth="1"/>
    <col min="58" max="60" width="5.7109375" style="58" hidden="1" customWidth="1"/>
    <col min="61" max="61" width="5.7109375" style="59" hidden="1" customWidth="1"/>
    <col min="62" max="63" width="5.7109375" style="58" hidden="1" customWidth="1"/>
    <col min="64" max="64" width="5.7109375" style="59" hidden="1" customWidth="1"/>
    <col min="65" max="65" width="5.7109375" style="58" hidden="1" customWidth="1"/>
    <col min="66" max="66" width="5.7109375" style="59" hidden="1" customWidth="1"/>
    <col min="67" max="72" width="5.7109375" style="58" hidden="1" customWidth="1"/>
    <col min="73" max="73" width="5.7109375" style="60" hidden="1" customWidth="1"/>
    <col min="74" max="91" width="5.7109375" style="59" hidden="1" customWidth="1"/>
    <col min="92" max="95" width="9.140625" style="11" hidden="1" customWidth="1"/>
    <col min="96" max="96" width="9.140625" style="99" hidden="1" customWidth="1"/>
    <col min="97" max="16384" width="9.140625" style="11" hidden="1"/>
  </cols>
  <sheetData>
    <row r="1" spans="1:98" s="86" customFormat="1" ht="14.25" x14ac:dyDescent="0.2">
      <c r="A1" s="11"/>
      <c r="B1" s="10">
        <f>IF(B2="D", 1, IF(B2="F", 2, 3))</f>
        <v>1</v>
      </c>
      <c r="C1" s="11"/>
      <c r="D1" s="11"/>
      <c r="E1" s="11"/>
      <c r="F1" s="11"/>
      <c r="G1" s="46"/>
      <c r="H1" s="46"/>
      <c r="I1" s="46"/>
      <c r="J1" s="46"/>
      <c r="K1" s="46"/>
      <c r="L1" s="46"/>
      <c r="M1" s="11"/>
      <c r="N1" s="11"/>
      <c r="O1" s="11"/>
      <c r="P1" s="11"/>
      <c r="Q1" s="11"/>
      <c r="R1" s="11"/>
      <c r="S1" s="11"/>
      <c r="T1" s="46"/>
      <c r="U1" s="46"/>
      <c r="V1" s="46"/>
      <c r="W1" s="11"/>
      <c r="X1" s="11"/>
      <c r="Y1" s="11"/>
      <c r="Z1" s="11"/>
      <c r="AA1" s="11"/>
      <c r="AB1" s="11"/>
      <c r="AC1" s="11"/>
      <c r="AD1" s="11"/>
      <c r="AE1" s="16"/>
      <c r="AF1" s="11"/>
      <c r="AG1" s="46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9"/>
      <c r="AY1" s="58"/>
      <c r="AZ1" s="58"/>
      <c r="BA1" s="58"/>
      <c r="BB1" s="58"/>
      <c r="BC1" s="58"/>
      <c r="BD1" s="58"/>
      <c r="BE1" s="59"/>
      <c r="BF1" s="58"/>
      <c r="BG1" s="58"/>
      <c r="BH1" s="58"/>
      <c r="BI1" s="59"/>
      <c r="BJ1" s="58"/>
      <c r="BK1" s="58"/>
      <c r="BL1" s="59"/>
      <c r="BM1" s="58"/>
      <c r="BN1" s="59"/>
      <c r="BO1" s="58"/>
      <c r="BP1" s="58"/>
      <c r="BQ1" s="58"/>
      <c r="BR1" s="58"/>
      <c r="BS1" s="58"/>
      <c r="BT1" s="58"/>
      <c r="BU1" s="60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</row>
    <row r="2" spans="1:98" s="87" customFormat="1" ht="12.75" x14ac:dyDescent="0.2">
      <c r="A2" s="23"/>
      <c r="B2" s="107" t="s">
        <v>4469</v>
      </c>
      <c r="C2" s="13" t="str" cm="1">
        <f t="array" ref="C2">INDEX(Trad, 1, $B$1)</f>
        <v>Sprache</v>
      </c>
      <c r="D2" s="13"/>
      <c r="E2" s="23"/>
      <c r="F2" s="23"/>
      <c r="G2" s="24"/>
      <c r="H2" s="24"/>
      <c r="I2" s="24"/>
      <c r="J2" s="24"/>
      <c r="K2" s="24"/>
      <c r="L2" s="24"/>
      <c r="M2" s="24"/>
      <c r="N2" s="24"/>
      <c r="O2" s="24"/>
      <c r="P2" s="24"/>
      <c r="Q2" s="23"/>
      <c r="R2" s="24"/>
      <c r="S2" s="24"/>
      <c r="T2" s="24"/>
      <c r="U2" s="24"/>
      <c r="V2" s="24"/>
      <c r="W2" s="24"/>
      <c r="X2" s="24"/>
      <c r="Y2" s="24"/>
      <c r="Z2" s="23"/>
      <c r="AA2" s="23"/>
      <c r="AB2" s="23"/>
      <c r="AC2" s="23"/>
      <c r="AD2" s="23"/>
      <c r="AE2" s="72"/>
      <c r="AF2" s="23"/>
      <c r="AG2" s="46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9"/>
      <c r="AY2" s="58"/>
      <c r="AZ2" s="58"/>
      <c r="BA2" s="58"/>
      <c r="BB2" s="58"/>
      <c r="BC2" s="58"/>
      <c r="BD2" s="58"/>
      <c r="BE2" s="59"/>
      <c r="BF2" s="58"/>
      <c r="BG2" s="58"/>
      <c r="BH2" s="58"/>
      <c r="BI2" s="59"/>
      <c r="BJ2" s="58"/>
      <c r="BK2" s="58"/>
      <c r="BL2" s="59"/>
      <c r="BM2" s="58"/>
      <c r="BN2" s="59"/>
      <c r="BO2" s="58"/>
      <c r="BP2" s="58"/>
      <c r="BQ2" s="58"/>
      <c r="BR2" s="58"/>
      <c r="BS2" s="58"/>
      <c r="BT2" s="58"/>
      <c r="BU2" s="60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</row>
    <row r="3" spans="1:98" s="87" customFormat="1" ht="4.9000000000000004" customHeight="1" x14ac:dyDescent="0.2">
      <c r="A3" s="23"/>
      <c r="B3" s="23"/>
      <c r="C3" s="13"/>
      <c r="D3" s="13"/>
      <c r="E3" s="23"/>
      <c r="F3" s="23"/>
      <c r="G3" s="24"/>
      <c r="H3" s="24"/>
      <c r="I3" s="24"/>
      <c r="J3" s="24"/>
      <c r="K3" s="24"/>
      <c r="L3" s="24"/>
      <c r="M3" s="24"/>
      <c r="N3" s="24"/>
      <c r="O3" s="24"/>
      <c r="P3" s="24"/>
      <c r="Q3" s="23"/>
      <c r="R3" s="24"/>
      <c r="S3" s="24"/>
      <c r="T3" s="24"/>
      <c r="U3" s="24"/>
      <c r="V3" s="24"/>
      <c r="W3" s="24"/>
      <c r="X3" s="24"/>
      <c r="Y3" s="24"/>
      <c r="Z3" s="23"/>
      <c r="AA3" s="23"/>
      <c r="AB3" s="23"/>
      <c r="AC3" s="23"/>
      <c r="AD3" s="23"/>
      <c r="AE3" s="72"/>
      <c r="AF3" s="23"/>
      <c r="AG3" s="46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9"/>
      <c r="AY3" s="58"/>
      <c r="AZ3" s="58"/>
      <c r="BA3" s="58"/>
      <c r="BB3" s="58"/>
      <c r="BC3" s="58"/>
      <c r="BD3" s="58"/>
      <c r="BE3" s="59"/>
      <c r="BF3" s="58"/>
      <c r="BG3" s="58"/>
      <c r="BH3" s="58"/>
      <c r="BI3" s="59"/>
      <c r="BJ3" s="58"/>
      <c r="BK3" s="58"/>
      <c r="BL3" s="59"/>
      <c r="BM3" s="58"/>
      <c r="BN3" s="59"/>
      <c r="BO3" s="58"/>
      <c r="BP3" s="58"/>
      <c r="BQ3" s="58"/>
      <c r="BR3" s="58"/>
      <c r="BS3" s="58"/>
      <c r="BT3" s="58"/>
      <c r="BU3" s="60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</row>
    <row r="4" spans="1:98" s="87" customFormat="1" ht="12.75" x14ac:dyDescent="0.2">
      <c r="A4" s="23"/>
      <c r="B4" s="12"/>
      <c r="C4" s="14" t="str" cm="1">
        <f t="array" ref="C4">INDEX(Trad, 7, $B$1)</f>
        <v>Eingabefeld</v>
      </c>
      <c r="D4" s="13"/>
      <c r="E4" s="23"/>
      <c r="F4" s="23"/>
      <c r="G4" s="24"/>
      <c r="H4" s="24"/>
      <c r="I4" s="24"/>
      <c r="J4" s="24"/>
      <c r="K4" s="24"/>
      <c r="M4" s="23"/>
      <c r="N4" s="23"/>
      <c r="O4" s="23"/>
      <c r="P4" s="23"/>
      <c r="Q4" s="23"/>
      <c r="R4" s="24"/>
      <c r="S4" s="24"/>
      <c r="T4" s="24"/>
      <c r="U4" s="24"/>
      <c r="V4" s="24"/>
      <c r="W4" s="23"/>
      <c r="X4" s="23"/>
      <c r="Y4" s="23"/>
      <c r="Z4" s="23"/>
      <c r="AA4" s="23"/>
      <c r="AB4" s="23"/>
      <c r="AC4" s="23"/>
      <c r="AD4" s="23"/>
      <c r="AE4" s="72"/>
      <c r="AF4" s="23"/>
      <c r="AG4" s="46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9"/>
      <c r="AY4" s="58"/>
      <c r="AZ4" s="58"/>
      <c r="BA4" s="58"/>
      <c r="BB4" s="58"/>
      <c r="BC4" s="58"/>
      <c r="BD4" s="58"/>
      <c r="BE4" s="59"/>
      <c r="BF4" s="58"/>
      <c r="BG4" s="58"/>
      <c r="BH4" s="58"/>
      <c r="BI4" s="59"/>
      <c r="BJ4" s="58"/>
      <c r="BK4" s="58"/>
      <c r="BL4" s="59"/>
      <c r="BM4" s="58"/>
      <c r="BN4" s="59"/>
      <c r="BO4" s="58"/>
      <c r="BP4" s="58"/>
      <c r="BQ4" s="58"/>
      <c r="BR4" s="58"/>
      <c r="BS4" s="58"/>
      <c r="BT4" s="58"/>
      <c r="BU4" s="60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</row>
    <row r="5" spans="1:98" s="87" customFormat="1" ht="12.75" x14ac:dyDescent="0.2">
      <c r="A5" s="23"/>
      <c r="B5" s="35"/>
      <c r="C5" s="14" t="str" cm="1">
        <f t="array" ref="C5">INDEX(Trad, 17, $B$1)</f>
        <v>Eingabefeld (Mehrfachauswahl)</v>
      </c>
      <c r="D5" s="14"/>
      <c r="E5" s="23"/>
      <c r="F5" s="23"/>
      <c r="G5" s="24"/>
      <c r="H5" s="24"/>
      <c r="I5" s="24"/>
      <c r="J5" s="24"/>
      <c r="K5" s="24"/>
      <c r="L5" s="24"/>
      <c r="M5" s="24"/>
      <c r="N5" s="24"/>
      <c r="O5" s="24"/>
      <c r="P5" s="24"/>
      <c r="Q5" s="23"/>
      <c r="R5" s="24"/>
      <c r="S5" s="24"/>
      <c r="T5" s="24"/>
      <c r="U5" s="24"/>
      <c r="V5" s="24"/>
      <c r="W5" s="24"/>
      <c r="X5" s="24"/>
      <c r="Y5" s="24"/>
      <c r="Z5" s="23"/>
      <c r="AA5" s="23"/>
      <c r="AB5" s="23"/>
      <c r="AC5" s="23"/>
      <c r="AD5" s="23"/>
      <c r="AE5" s="72"/>
      <c r="AF5" s="23"/>
      <c r="AG5" s="46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9"/>
      <c r="AY5" s="58"/>
      <c r="AZ5" s="58"/>
      <c r="BA5" s="58"/>
      <c r="BB5" s="58"/>
      <c r="BC5" s="58"/>
      <c r="BD5" s="58"/>
      <c r="BE5" s="59"/>
      <c r="BF5" s="58"/>
      <c r="BG5" s="58"/>
      <c r="BH5" s="58"/>
      <c r="BI5" s="59"/>
      <c r="BJ5" s="58"/>
      <c r="BK5" s="58"/>
      <c r="BL5" s="59"/>
      <c r="BM5" s="58"/>
      <c r="BN5" s="59"/>
      <c r="BO5" s="58"/>
      <c r="BP5" s="58"/>
      <c r="BQ5" s="58"/>
      <c r="BR5" s="58"/>
      <c r="BS5" s="58"/>
      <c r="BT5" s="58"/>
      <c r="BU5" s="60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</row>
    <row r="6" spans="1:98" s="87" customFormat="1" ht="12.75" x14ac:dyDescent="0.2">
      <c r="A6" s="23"/>
      <c r="B6" s="15"/>
      <c r="C6" s="14" t="str" cm="1">
        <f t="array" ref="C6">INDEX(Trad, 8, $B$1)</f>
        <v>Berechnetetes Feld</v>
      </c>
      <c r="D6" s="14"/>
      <c r="E6" s="23"/>
      <c r="F6" s="23"/>
      <c r="G6" s="24"/>
      <c r="H6" s="24"/>
      <c r="I6" s="24"/>
      <c r="J6" s="24"/>
      <c r="K6" s="24"/>
      <c r="L6" s="24"/>
      <c r="M6" s="24"/>
      <c r="N6" s="24"/>
      <c r="O6" s="24"/>
      <c r="P6" s="24"/>
      <c r="Q6" s="23"/>
      <c r="R6" s="24"/>
      <c r="S6" s="24"/>
      <c r="T6" s="24"/>
      <c r="U6" s="24"/>
      <c r="V6" s="24"/>
      <c r="W6" s="24"/>
      <c r="X6" s="24"/>
      <c r="Y6" s="24"/>
      <c r="Z6" s="23"/>
      <c r="AA6" s="23"/>
      <c r="AB6" s="23"/>
      <c r="AC6" s="23"/>
      <c r="AD6" s="23"/>
      <c r="AE6" s="72"/>
      <c r="AF6" s="23"/>
      <c r="AG6" s="46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9"/>
      <c r="AY6" s="58"/>
      <c r="AZ6" s="58"/>
      <c r="BA6" s="58"/>
      <c r="BB6" s="58"/>
      <c r="BC6" s="58"/>
      <c r="BD6" s="58"/>
      <c r="BE6" s="59"/>
      <c r="BF6" s="58"/>
      <c r="BG6" s="58"/>
      <c r="BH6" s="58"/>
      <c r="BI6" s="59"/>
      <c r="BJ6" s="58"/>
      <c r="BK6" s="58"/>
      <c r="BL6" s="59"/>
      <c r="BM6" s="58"/>
      <c r="BN6" s="59"/>
      <c r="BO6" s="58"/>
      <c r="BP6" s="58"/>
      <c r="BQ6" s="58"/>
      <c r="BR6" s="58"/>
      <c r="BS6" s="58"/>
      <c r="BT6" s="58"/>
      <c r="BU6" s="60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</row>
    <row r="7" spans="1:98" s="87" customFormat="1" ht="12.75" x14ac:dyDescent="0.2">
      <c r="A7" s="23"/>
      <c r="B7" s="25"/>
      <c r="C7" s="14" t="str" cm="1">
        <f t="array" ref="C7">INDEX(Trad, 9, $B$1)</f>
        <v>Gespertes Feld</v>
      </c>
      <c r="D7" s="14"/>
      <c r="E7" s="23"/>
      <c r="F7" s="23"/>
      <c r="G7" s="24"/>
      <c r="H7" s="24"/>
      <c r="I7" s="24"/>
      <c r="J7" s="24"/>
      <c r="K7" s="24"/>
      <c r="L7" s="24"/>
      <c r="M7" s="24"/>
      <c r="N7" s="24"/>
      <c r="O7" s="24"/>
      <c r="P7" s="24"/>
      <c r="Q7" s="23"/>
      <c r="R7" s="24"/>
      <c r="S7" s="24"/>
      <c r="T7" s="24"/>
      <c r="U7" s="24"/>
      <c r="V7" s="24"/>
      <c r="W7" s="24"/>
      <c r="X7" s="24"/>
      <c r="Y7" s="24"/>
      <c r="Z7" s="23"/>
      <c r="AA7" s="23"/>
      <c r="AB7" s="23"/>
      <c r="AC7" s="23"/>
      <c r="AD7" s="23"/>
      <c r="AE7" s="72"/>
      <c r="AF7" s="23"/>
      <c r="AG7" s="46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9"/>
      <c r="AY7" s="58"/>
      <c r="AZ7" s="58"/>
      <c r="BA7" s="58"/>
      <c r="BB7" s="58"/>
      <c r="BC7" s="58"/>
      <c r="BD7" s="58"/>
      <c r="BE7" s="59"/>
      <c r="BF7" s="58"/>
      <c r="BG7" s="58"/>
      <c r="BH7" s="58"/>
      <c r="BI7" s="59"/>
      <c r="BJ7" s="58"/>
      <c r="BK7" s="58"/>
      <c r="BL7" s="59"/>
      <c r="BM7" s="58"/>
      <c r="BN7" s="59"/>
      <c r="BO7" s="58"/>
      <c r="BP7" s="58"/>
      <c r="BQ7" s="58"/>
      <c r="BR7" s="58"/>
      <c r="BS7" s="58"/>
      <c r="BT7" s="58"/>
      <c r="BU7" s="60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</row>
    <row r="8" spans="1:98" s="86" customFormat="1" ht="14.25" x14ac:dyDescent="0.2">
      <c r="A8" s="11"/>
      <c r="B8" s="16"/>
      <c r="C8" s="13"/>
      <c r="D8" s="13"/>
      <c r="E8" s="11"/>
      <c r="F8" s="11"/>
      <c r="G8" s="24"/>
      <c r="H8" s="24"/>
      <c r="I8" s="24"/>
      <c r="J8" s="24"/>
      <c r="K8" s="24"/>
      <c r="L8" s="24"/>
      <c r="M8" s="10"/>
      <c r="N8" s="10"/>
      <c r="O8" s="10"/>
      <c r="P8" s="10"/>
      <c r="Q8" s="11"/>
      <c r="R8" s="10"/>
      <c r="S8" s="10"/>
      <c r="T8" s="24"/>
      <c r="U8" s="24"/>
      <c r="V8" s="24"/>
      <c r="W8" s="10"/>
      <c r="X8" s="10"/>
      <c r="Y8" s="10"/>
      <c r="Z8" s="11"/>
      <c r="AA8" s="11"/>
      <c r="AB8" s="11"/>
      <c r="AC8" s="11"/>
      <c r="AD8" s="11"/>
      <c r="AE8" s="16"/>
      <c r="AF8" s="11"/>
      <c r="AG8" s="46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9"/>
      <c r="AY8" s="58"/>
      <c r="AZ8" s="58"/>
      <c r="BA8" s="58"/>
      <c r="BB8" s="58"/>
      <c r="BC8" s="58"/>
      <c r="BD8" s="58"/>
      <c r="BE8" s="59"/>
      <c r="BF8" s="58"/>
      <c r="BG8" s="58"/>
      <c r="BH8" s="58"/>
      <c r="BI8" s="59"/>
      <c r="BJ8" s="58"/>
      <c r="BK8" s="58"/>
      <c r="BL8" s="59"/>
      <c r="BM8" s="58"/>
      <c r="BN8" s="59"/>
      <c r="BO8" s="58"/>
      <c r="BP8" s="58"/>
      <c r="BQ8" s="58"/>
      <c r="BR8" s="58"/>
      <c r="BS8" s="58"/>
      <c r="BT8" s="58"/>
      <c r="BU8" s="60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</row>
    <row r="9" spans="1:98" s="88" customFormat="1" ht="35.1" customHeight="1" x14ac:dyDescent="0.25">
      <c r="A9" s="17"/>
      <c r="B9" s="42"/>
      <c r="C9" s="30" t="str" cm="1">
        <f t="array" ref="C9">INDEX(Trad, 2, $B$1)</f>
        <v>Standort</v>
      </c>
      <c r="D9" s="28"/>
      <c r="E9" s="28"/>
      <c r="F9" s="29"/>
      <c r="G9" s="31" t="str" cm="1">
        <f t="array" ref="G9">INDEX(Trad, 19, $B$1)</f>
        <v>Gebäude</v>
      </c>
      <c r="H9" s="31" t="str" cm="1">
        <f t="array" ref="H9">INDEX(Trad, 3, $B$1)</f>
        <v>Alter Zustand</v>
      </c>
      <c r="I9" s="47"/>
      <c r="J9" s="47"/>
      <c r="K9" s="47"/>
      <c r="L9" s="47"/>
      <c r="M9" s="47"/>
      <c r="N9" s="47"/>
      <c r="O9" s="47"/>
      <c r="P9" s="47"/>
      <c r="Q9" s="29"/>
      <c r="R9" s="31" t="str" cm="1">
        <f t="array" ref="R9">INDEX(Trad, 4, $B$1)</f>
        <v>Neuer Zustand</v>
      </c>
      <c r="S9" s="28"/>
      <c r="T9" s="47"/>
      <c r="U9" s="28"/>
      <c r="V9" s="47"/>
      <c r="W9" s="47"/>
      <c r="X9" s="47"/>
      <c r="Y9" s="47"/>
      <c r="Z9" s="29"/>
      <c r="AA9" s="33" t="str" cm="1">
        <f t="array" ref="AA9">INDEX(Trad, 5, $B$1)</f>
        <v>Unternehmen</v>
      </c>
      <c r="AB9" s="32"/>
      <c r="AC9" s="32"/>
      <c r="AD9" s="29"/>
      <c r="AE9" s="34" t="str" cm="1">
        <f t="array" ref="AE9">INDEX(Trad, 26, $B$1)</f>
        <v>Einsparungen</v>
      </c>
      <c r="AF9" s="29"/>
      <c r="AG9" s="17"/>
      <c r="AH9" s="61" t="s">
        <v>4626</v>
      </c>
      <c r="AI9" s="61"/>
      <c r="AJ9" s="61"/>
      <c r="AK9" s="61"/>
      <c r="AL9" s="61"/>
      <c r="AM9" s="61"/>
      <c r="AN9" s="61"/>
      <c r="AO9" s="61"/>
      <c r="AP9" s="61" t="s">
        <v>4626</v>
      </c>
      <c r="AQ9" s="61"/>
      <c r="AR9" s="61"/>
      <c r="AS9" s="61"/>
      <c r="AT9" s="61"/>
      <c r="AU9" s="61"/>
      <c r="AV9" s="61"/>
      <c r="AW9" s="61"/>
      <c r="AX9" s="59"/>
      <c r="AY9" s="61" t="s">
        <v>4553</v>
      </c>
      <c r="AZ9" s="61"/>
      <c r="BA9" s="61"/>
      <c r="BB9" s="61"/>
      <c r="BC9" s="61"/>
      <c r="BD9" s="61"/>
      <c r="BE9" s="59"/>
      <c r="BF9" s="61" t="s">
        <v>4630</v>
      </c>
      <c r="BG9" s="61"/>
      <c r="BH9" s="61"/>
      <c r="BI9" s="59"/>
      <c r="BJ9" s="61" t="s">
        <v>4545</v>
      </c>
      <c r="BK9" s="61"/>
      <c r="BL9" s="59"/>
      <c r="BM9" s="61" t="s">
        <v>4554</v>
      </c>
      <c r="BN9" s="59"/>
      <c r="BO9" s="61" t="s">
        <v>4555</v>
      </c>
      <c r="BP9" s="61"/>
      <c r="BQ9" s="61"/>
      <c r="BR9" s="61"/>
      <c r="BS9" s="61"/>
      <c r="BT9" s="61"/>
      <c r="BU9" s="62"/>
      <c r="BV9" s="59"/>
      <c r="BW9" s="58">
        <v>1</v>
      </c>
      <c r="BX9" s="58">
        <v>2</v>
      </c>
      <c r="BY9" s="58">
        <v>3</v>
      </c>
      <c r="BZ9" s="58">
        <v>4</v>
      </c>
      <c r="CA9" s="58">
        <v>5</v>
      </c>
      <c r="CB9" s="58">
        <v>6</v>
      </c>
      <c r="CC9" s="58">
        <v>7</v>
      </c>
      <c r="CD9" s="58">
        <v>8</v>
      </c>
      <c r="CE9" s="58">
        <v>9</v>
      </c>
      <c r="CF9" s="58">
        <v>10</v>
      </c>
      <c r="CG9" s="58">
        <v>11</v>
      </c>
      <c r="CH9" s="58">
        <v>12</v>
      </c>
      <c r="CI9" s="58">
        <v>13</v>
      </c>
      <c r="CJ9" s="58">
        <v>14</v>
      </c>
      <c r="CK9" s="58">
        <v>15</v>
      </c>
      <c r="CL9" s="58">
        <v>16</v>
      </c>
      <c r="CM9" s="59"/>
    </row>
    <row r="10" spans="1:98" s="89" customFormat="1" ht="75" customHeight="1" x14ac:dyDescent="0.2">
      <c r="A10" s="26"/>
      <c r="B10" s="43"/>
      <c r="C10" s="27" t="str" cm="1">
        <f t="array" ref="C10">INDEX(Trad, 14, $B$1)</f>
        <v>Name</v>
      </c>
      <c r="D10" s="27" t="str" cm="1">
        <f t="array" ref="D10">INDEX(Trad, 12, $B$1)</f>
        <v>Adresse</v>
      </c>
      <c r="E10" s="27" t="str" cm="1">
        <f t="array" ref="E10">INDEX(Trad, 15, $B$1)</f>
        <v>PLZ</v>
      </c>
      <c r="F10" s="27" t="str" cm="1">
        <f t="array" ref="F10">INDEX(Trad, 18, $B$1)</f>
        <v>Gemeinde</v>
      </c>
      <c r="G10" s="27" t="str" cm="1">
        <f t="array" ref="G10">INDEX(Trad, 21, $B$1)</f>
        <v>Kategorie</v>
      </c>
      <c r="H10" s="48" t="str" cm="1">
        <f t="array" ref="H10">INDEX(Trad, 36, $B$1)</f>
        <v>Mit Feinanalyse</v>
      </c>
      <c r="I10" s="48" t="str" cm="1">
        <f t="array" ref="I10">INDEX(Trad, 30, $B$1)</f>
        <v>Motoren-nennleistung (Welle)</v>
      </c>
      <c r="J10" s="48" t="str" cm="1">
        <f t="array" ref="J10">INDEX(Trad, 39, $B$1)</f>
        <v>Anzahl Pole</v>
      </c>
      <c r="K10" s="48" t="str" cm="1">
        <f t="array" ref="K10">INDEX(Trad, 38, $B$1)</f>
        <v>Baujahr</v>
      </c>
      <c r="L10" s="48" t="str" cm="1">
        <f t="array" ref="L10">INDEX(Trad, 40, $B$1)</f>
        <v>Antriebssystem</v>
      </c>
      <c r="M10" s="27" t="str" cm="1">
        <f t="array" ref="M10">INDEX(Trad, 43, $B$1)</f>
        <v>Regulierung</v>
      </c>
      <c r="N10" s="27" t="str" cm="1">
        <f t="array" ref="N10">INDEX(Trad, 53, $B$1)</f>
        <v>Volumen-strom</v>
      </c>
      <c r="O10" s="27" t="str" cm="1">
        <f t="array" ref="O10">INDEX(Trad, 54, $B$1)</f>
        <v>Gesamt-druck-differenz</v>
      </c>
      <c r="P10" s="27" t="str" cm="1">
        <f t="array" ref="P10">INDEX(Trad, 33, $B$1)</f>
        <v>Stromverbrauch (gemäss Feinanalyse)</v>
      </c>
      <c r="Q10" s="27" t="str" cm="1">
        <f t="array" ref="Q10">INDEX(Trad, 20, $B$1)</f>
        <v>Energiebedarf</v>
      </c>
      <c r="R10" s="45" t="str" cm="1">
        <f t="array" ref="R10">INDEX(Trad, 28, $B$1)</f>
        <v>Modellkennzeichnung</v>
      </c>
      <c r="S10" s="45" t="str" cm="1">
        <f t="array" ref="S10">INDEX(Trad, 29, $B$1)</f>
        <v>Marke/Hersteller</v>
      </c>
      <c r="T10" s="83" t="str" cm="1">
        <f t="array" ref="T10">INDEX(Trad, 59, $B$1)</f>
        <v>Ventilatortyp</v>
      </c>
      <c r="U10" s="84" t="str" cm="1">
        <f t="array" ref="U10">INDEX(Trad, 37, $B$1)</f>
        <v>Effizienz-klasse N</v>
      </c>
      <c r="V10" s="45" t="str" cm="1">
        <f t="array" ref="V10">INDEX(Trad, 41, $B$1)</f>
        <v xml:space="preserve">Gesamt-effizienz </v>
      </c>
      <c r="W10" s="27" t="str" cm="1">
        <f t="array" ref="W10">INDEX(Trad, 53, $B$1)</f>
        <v>Volumen-strom</v>
      </c>
      <c r="X10" s="27" t="str" cm="1">
        <f t="array" ref="X10">INDEX(Trad, 54, $B$1)</f>
        <v>Gesamt-druck-differenz</v>
      </c>
      <c r="Y10" s="27" t="str" cm="1">
        <f t="array" ref="Y10">INDEX(Trad, 33, $B$1)</f>
        <v>Stromverbrauch (gemäss Feinanalyse)</v>
      </c>
      <c r="Z10" s="27" t="str" cm="1">
        <f t="array" ref="Z10">INDEX(Trad, 20, $B$1)</f>
        <v>Energiebedarf</v>
      </c>
      <c r="AA10" s="85" t="s">
        <v>4522</v>
      </c>
      <c r="AB10" s="27" t="str" cm="1">
        <f t="array" ref="AB10">INDEX(Trad, 14, $B$1)</f>
        <v>Name</v>
      </c>
      <c r="AC10" s="27" t="str" cm="1">
        <f t="array" ref="AC10">INDEX(Trad, 15, $B$1)</f>
        <v>PLZ</v>
      </c>
      <c r="AD10" s="27" t="str" cm="1">
        <f t="array" ref="AD10">INDEX(Trad, 18, $B$1)</f>
        <v>Gemeinde</v>
      </c>
      <c r="AE10" s="27" t="str" cm="1">
        <f t="array" ref="AE10">INDEX(Trad, 16, $B$1)</f>
        <v>Datum Inbetriebnahme</v>
      </c>
      <c r="AF10" s="27" t="str" cm="1">
        <f t="array" ref="AF10">INDEX(Trad, 26, $B$1)</f>
        <v>Einsparungen</v>
      </c>
      <c r="AG10" s="26"/>
      <c r="AH10" s="63" t="s">
        <v>4547</v>
      </c>
      <c r="AI10" s="63" t="s">
        <v>4546</v>
      </c>
      <c r="AJ10" s="62" t="s">
        <v>4628</v>
      </c>
      <c r="AK10" s="63"/>
      <c r="AL10" s="63"/>
      <c r="AM10" s="63"/>
      <c r="AN10" s="63"/>
      <c r="AO10" s="63" t="s">
        <v>4627</v>
      </c>
      <c r="AP10" s="63" t="s">
        <v>4547</v>
      </c>
      <c r="AQ10" s="63" t="s">
        <v>4546</v>
      </c>
      <c r="AR10" s="62" t="s">
        <v>4628</v>
      </c>
      <c r="AS10" s="63"/>
      <c r="AT10" s="63"/>
      <c r="AU10" s="63"/>
      <c r="AV10" s="63"/>
      <c r="AW10" s="63" t="s">
        <v>4627</v>
      </c>
      <c r="AX10" s="26"/>
      <c r="AY10" s="63" t="s">
        <v>4546</v>
      </c>
      <c r="AZ10" s="63" t="s">
        <v>4599</v>
      </c>
      <c r="BA10" s="63"/>
      <c r="BB10" s="63"/>
      <c r="BC10" s="63"/>
      <c r="BD10" s="63"/>
      <c r="BE10" s="26"/>
      <c r="BF10" s="63" t="s">
        <v>4631</v>
      </c>
      <c r="BG10" s="63" t="s">
        <v>4665</v>
      </c>
      <c r="BH10" s="63" t="s">
        <v>4547</v>
      </c>
      <c r="BI10" s="26"/>
      <c r="BJ10" s="63" t="s">
        <v>4546</v>
      </c>
      <c r="BK10" s="63" t="s">
        <v>4547</v>
      </c>
      <c r="BL10" s="26"/>
      <c r="BM10" s="63" t="s">
        <v>4547</v>
      </c>
      <c r="BN10" s="26"/>
      <c r="BO10" s="63" t="s">
        <v>4547</v>
      </c>
      <c r="BP10" s="63" t="s">
        <v>4546</v>
      </c>
      <c r="BQ10" s="63" t="s">
        <v>4546</v>
      </c>
      <c r="BR10" s="63" t="s">
        <v>4519</v>
      </c>
      <c r="BS10" s="63" t="s">
        <v>4521</v>
      </c>
      <c r="BT10" s="63" t="s">
        <v>4618</v>
      </c>
      <c r="BU10" s="63" t="s">
        <v>4469</v>
      </c>
      <c r="BV10" s="26"/>
      <c r="BW10" s="56" t="s">
        <v>4619</v>
      </c>
      <c r="BX10" s="56" t="s">
        <v>4619</v>
      </c>
      <c r="BY10" s="56" t="s">
        <v>4619</v>
      </c>
      <c r="BZ10" s="56" t="s">
        <v>4619</v>
      </c>
      <c r="CA10" s="56" t="s">
        <v>4620</v>
      </c>
      <c r="CB10" s="56" t="s">
        <v>4620</v>
      </c>
      <c r="CC10" s="56" t="s">
        <v>4620</v>
      </c>
      <c r="CD10" s="56" t="s">
        <v>4620</v>
      </c>
      <c r="CE10" s="56" t="s">
        <v>4621</v>
      </c>
      <c r="CF10" s="56" t="s">
        <v>4621</v>
      </c>
      <c r="CG10" s="56" t="s">
        <v>4621</v>
      </c>
      <c r="CH10" s="56" t="s">
        <v>4621</v>
      </c>
      <c r="CI10" s="56" t="s">
        <v>4622</v>
      </c>
      <c r="CJ10" s="56" t="s">
        <v>4622</v>
      </c>
      <c r="CK10" s="56" t="s">
        <v>4622</v>
      </c>
      <c r="CL10" s="56" t="s">
        <v>4622</v>
      </c>
      <c r="CM10" s="26"/>
      <c r="CO10" s="89" t="s">
        <v>4663</v>
      </c>
      <c r="CP10" s="90" t="s">
        <v>4662</v>
      </c>
      <c r="CQ10" s="90" t="s">
        <v>4664</v>
      </c>
      <c r="CR10" s="90">
        <v>58</v>
      </c>
      <c r="CS10" s="90" t="s">
        <v>4662</v>
      </c>
      <c r="CT10" s="90" t="s">
        <v>4664</v>
      </c>
    </row>
    <row r="11" spans="1:98" s="91" customFormat="1" ht="15" customHeight="1" x14ac:dyDescent="0.2">
      <c r="A11" s="18"/>
      <c r="B11" s="44" t="s">
        <v>4466</v>
      </c>
      <c r="C11" s="19" t="s">
        <v>2</v>
      </c>
      <c r="D11" s="19" t="s">
        <v>2</v>
      </c>
      <c r="E11" s="20" t="s">
        <v>2</v>
      </c>
      <c r="F11" s="20" t="s">
        <v>2</v>
      </c>
      <c r="G11" s="19" t="s">
        <v>2</v>
      </c>
      <c r="H11" s="19" t="s">
        <v>2</v>
      </c>
      <c r="I11" s="19" t="s">
        <v>4518</v>
      </c>
      <c r="J11" s="19" t="s">
        <v>2</v>
      </c>
      <c r="K11" s="19" t="s">
        <v>2</v>
      </c>
      <c r="L11" s="19" t="s">
        <v>2</v>
      </c>
      <c r="M11" s="19" t="s">
        <v>2</v>
      </c>
      <c r="N11" s="19" t="s">
        <v>4629</v>
      </c>
      <c r="O11" s="19" t="s">
        <v>4613</v>
      </c>
      <c r="P11" s="19" t="s">
        <v>4520</v>
      </c>
      <c r="Q11" s="19" t="s">
        <v>4464</v>
      </c>
      <c r="R11" s="20" t="s">
        <v>2</v>
      </c>
      <c r="S11" s="20" t="s">
        <v>2</v>
      </c>
      <c r="T11" s="19" t="s">
        <v>2</v>
      </c>
      <c r="U11" s="19" t="s">
        <v>2</v>
      </c>
      <c r="V11" s="19" t="s">
        <v>2</v>
      </c>
      <c r="W11" s="19" t="s">
        <v>4629</v>
      </c>
      <c r="X11" s="19" t="s">
        <v>4613</v>
      </c>
      <c r="Y11" s="19" t="s">
        <v>4520</v>
      </c>
      <c r="Z11" s="19" t="s">
        <v>4464</v>
      </c>
      <c r="AA11" s="20" t="s">
        <v>2</v>
      </c>
      <c r="AB11" s="20" t="s">
        <v>2</v>
      </c>
      <c r="AC11" s="20" t="s">
        <v>2</v>
      </c>
      <c r="AD11" s="20" t="s">
        <v>2</v>
      </c>
      <c r="AE11" s="20" t="s">
        <v>2</v>
      </c>
      <c r="AF11" s="20" t="s">
        <v>4465</v>
      </c>
      <c r="AG11" s="21"/>
      <c r="AH11" s="64" t="s">
        <v>4548</v>
      </c>
      <c r="AI11" s="64" t="s">
        <v>4548</v>
      </c>
      <c r="AJ11" s="63">
        <v>4</v>
      </c>
      <c r="AK11" s="63">
        <v>5</v>
      </c>
      <c r="AL11" s="63">
        <v>6</v>
      </c>
      <c r="AM11" s="63">
        <v>7</v>
      </c>
      <c r="AN11" s="63">
        <v>8</v>
      </c>
      <c r="AO11" s="64" t="s">
        <v>4548</v>
      </c>
      <c r="AP11" s="64" t="s">
        <v>4549</v>
      </c>
      <c r="AQ11" s="64" t="s">
        <v>4549</v>
      </c>
      <c r="AR11" s="63">
        <v>4</v>
      </c>
      <c r="AS11" s="63">
        <v>5</v>
      </c>
      <c r="AT11" s="63">
        <v>6</v>
      </c>
      <c r="AU11" s="63">
        <v>7</v>
      </c>
      <c r="AV11" s="63">
        <v>8</v>
      </c>
      <c r="AW11" s="64" t="s">
        <v>4549</v>
      </c>
      <c r="AX11" s="18"/>
      <c r="AY11" s="63" t="s">
        <v>2</v>
      </c>
      <c r="AZ11" s="63">
        <v>4</v>
      </c>
      <c r="BA11" s="63">
        <v>5</v>
      </c>
      <c r="BB11" s="63">
        <v>6</v>
      </c>
      <c r="BC11" s="63">
        <v>7</v>
      </c>
      <c r="BD11" s="63">
        <v>8</v>
      </c>
      <c r="BE11" s="18"/>
      <c r="BF11" s="64" t="s">
        <v>4548</v>
      </c>
      <c r="BG11" s="64" t="s">
        <v>4548</v>
      </c>
      <c r="BH11" s="64" t="s">
        <v>4548</v>
      </c>
      <c r="BI11" s="18"/>
      <c r="BJ11" s="63" t="s">
        <v>2</v>
      </c>
      <c r="BK11" s="64" t="s">
        <v>4548</v>
      </c>
      <c r="BL11" s="18"/>
      <c r="BM11" s="64" t="s">
        <v>4548</v>
      </c>
      <c r="BN11" s="18"/>
      <c r="BO11" s="64" t="s">
        <v>4548</v>
      </c>
      <c r="BP11" s="63" t="s">
        <v>4623</v>
      </c>
      <c r="BQ11" s="63" t="s">
        <v>4624</v>
      </c>
      <c r="BR11" s="63">
        <v>1</v>
      </c>
      <c r="BS11" s="63">
        <v>2</v>
      </c>
      <c r="BT11" s="63">
        <v>3</v>
      </c>
      <c r="BU11" s="63">
        <v>4</v>
      </c>
      <c r="BV11" s="18"/>
      <c r="BW11" s="56" t="s">
        <v>4519</v>
      </c>
      <c r="BX11" s="56" t="s">
        <v>4521</v>
      </c>
      <c r="BY11" s="56" t="s">
        <v>4618</v>
      </c>
      <c r="BZ11" s="56" t="s">
        <v>4469</v>
      </c>
      <c r="CA11" s="56" t="s">
        <v>4519</v>
      </c>
      <c r="CB11" s="56" t="s">
        <v>4521</v>
      </c>
      <c r="CC11" s="56" t="s">
        <v>4618</v>
      </c>
      <c r="CD11" s="56" t="s">
        <v>4469</v>
      </c>
      <c r="CE11" s="56" t="s">
        <v>4519</v>
      </c>
      <c r="CF11" s="56" t="s">
        <v>4521</v>
      </c>
      <c r="CG11" s="56" t="s">
        <v>4618</v>
      </c>
      <c r="CH11" s="56" t="s">
        <v>4469</v>
      </c>
      <c r="CI11" s="56" t="s">
        <v>4519</v>
      </c>
      <c r="CJ11" s="56" t="s">
        <v>4521</v>
      </c>
      <c r="CK11" s="56" t="s">
        <v>4618</v>
      </c>
      <c r="CL11" s="56" t="s">
        <v>4469</v>
      </c>
      <c r="CM11" s="18"/>
    </row>
    <row r="12" spans="1:98" s="86" customFormat="1" ht="14.25" customHeight="1" x14ac:dyDescent="0.2">
      <c r="A12" s="41" cm="1">
        <f t="array" ref="A12">IFERROR(INDEX(Operation, IFERROR(MATCH($M12, Y!$B$40:$B$51, 0), IFERROR(MATCH($M12, Y!$C$40:$C$51, 0), MATCH($M12, Y!$D$40:$D$51, 0))), 4), 0)</f>
        <v>0</v>
      </c>
      <c r="B12" s="92">
        <v>1</v>
      </c>
      <c r="C12" s="80" t="s">
        <v>4655</v>
      </c>
      <c r="D12" s="101" t="s">
        <v>4506</v>
      </c>
      <c r="E12" s="36">
        <v>8002</v>
      </c>
      <c r="F12" s="8" t="str">
        <f>IF(ISBLANK(E12), "", VLOOKUP(E12, Z!$A$2:$C$4127, 3, FALSE))</f>
        <v>Zürich</v>
      </c>
      <c r="G12" s="53" t="s">
        <v>4602</v>
      </c>
      <c r="H12" s="82" t="s">
        <v>4643</v>
      </c>
      <c r="I12" s="49"/>
      <c r="J12" s="104"/>
      <c r="K12" s="104"/>
      <c r="L12" s="105"/>
      <c r="M12" s="40"/>
      <c r="N12" s="38"/>
      <c r="O12" s="38"/>
      <c r="P12" s="38">
        <v>150000</v>
      </c>
      <c r="Q12" s="37">
        <f>AO12</f>
        <v>150000</v>
      </c>
      <c r="R12" s="80" t="s">
        <v>4641</v>
      </c>
      <c r="S12" s="80" t="s">
        <v>4642</v>
      </c>
      <c r="T12" s="105" t="s">
        <v>4652</v>
      </c>
      <c r="U12" s="81">
        <v>83</v>
      </c>
      <c r="V12" s="52">
        <v>0.65300000000000002</v>
      </c>
      <c r="W12" s="38"/>
      <c r="X12" s="38"/>
      <c r="Y12" s="38">
        <v>100000</v>
      </c>
      <c r="Z12" s="37">
        <f>AW12</f>
        <v>100000</v>
      </c>
      <c r="AA12" s="6" t="s">
        <v>4463</v>
      </c>
      <c r="AB12" s="7" t="s">
        <v>3</v>
      </c>
      <c r="AC12" s="36">
        <v>8215</v>
      </c>
      <c r="AD12" s="8" t="str">
        <f>IF(ISBLANK(AC12), "", VLOOKUP(AC12, Z!$A$2:$C$4127, 3, FALSE))</f>
        <v>Hallau</v>
      </c>
      <c r="AE12" s="73">
        <v>45575</v>
      </c>
      <c r="AF12" s="9">
        <f>MAX(0, 15*0.75*(Q12-Z12)/1000)</f>
        <v>562.5</v>
      </c>
      <c r="AG12" s="46"/>
      <c r="AH12" s="57">
        <f t="shared" ref="AH12:AH43" si="0">BK12*BM12*BO12*BH12</f>
        <v>1</v>
      </c>
      <c r="AI12" s="63" t="str">
        <f t="shared" ref="AI12:AI43" si="1">IFERROR(IFERROR( IFERROR(MATCH($M12,INDEX(Regulation,,1),0), MATCH($M12,INDEX(Regulation,,2),0)), MATCH($M12,INDEX(Regulation,,3),0)), "-")</f>
        <v>-</v>
      </c>
      <c r="AJ12" s="57" cm="1">
        <f t="array" ref="AJ12">IFERROR(INDEX(Regulation, $AI12, AJ$11), 0)</f>
        <v>0</v>
      </c>
      <c r="AK12" s="57" cm="1">
        <f t="array" ref="AK12">IFERROR(INDEX(Regulation, $AI12, AK$11), 0)</f>
        <v>0</v>
      </c>
      <c r="AL12" s="57" cm="1">
        <f t="array" ref="AL12">IFERROR(INDEX(Regulation, $AI12, AL$11), 0)</f>
        <v>0</v>
      </c>
      <c r="AM12" s="57" cm="1">
        <f t="array" ref="AM12">IFERROR(INDEX(Regulation, $AI12, AM$11), 0)</f>
        <v>0</v>
      </c>
      <c r="AN12" s="57" cm="1">
        <f t="array" ref="AN12">IFERROR(INDEX(Regulation, $AI12, AN$11), 0)</f>
        <v>0</v>
      </c>
      <c r="AO12" s="65" cm="1">
        <f t="array" ref="AO12">IF(P12&gt;0, P12, N12*O12/3600/1000/AH12 * SUMPRODUCT($AZ12:$BD12, $AJ12:$AN12^2.5))</f>
        <v>150000</v>
      </c>
      <c r="AP12" s="57">
        <f>V12</f>
        <v>0.65300000000000002</v>
      </c>
      <c r="AQ12" s="63">
        <v>3</v>
      </c>
      <c r="AR12" s="57" cm="1">
        <f t="array" ref="AR12">IFERROR(INDEX(Regulation, $AQ12, AR$11), 0)</f>
        <v>0</v>
      </c>
      <c r="AS12" s="57" cm="1">
        <f t="array" ref="AS12">IFERROR(INDEX(Regulation, $AQ12, AS$11), 0)</f>
        <v>0.3</v>
      </c>
      <c r="AT12" s="57" cm="1">
        <f t="array" ref="AT12">IFERROR(INDEX(Regulation, $AQ12, AT$11), 0)</f>
        <v>0.5</v>
      </c>
      <c r="AU12" s="57" cm="1">
        <f t="array" ref="AU12">IFERROR(INDEX(Regulation, $AQ12, AU$11), 0)</f>
        <v>0.75</v>
      </c>
      <c r="AV12" s="57" cm="1">
        <f t="array" ref="AV12">IFERROR(INDEX(Regulation, $AQ12, AV$11), 0)</f>
        <v>1</v>
      </c>
      <c r="AW12" s="65" cm="1">
        <f t="array" ref="AW12">IFERROR(IF(Y12&gt;0, Y12, W12*X12/3600/1000/AP12 * SUMPRODUCT($AZ12:$BD12, $AR12:$AV12^2.5)), 0)</f>
        <v>100000</v>
      </c>
      <c r="AX12" s="59"/>
      <c r="AY12" s="63">
        <f t="shared" ref="AY12:AY43" si="2">IFERROR(IFERROR( IFERROR(MATCH($G12,INDEX(Kat,,1),0), MATCH($G12,INDEX(Kat,,2),0)), MATCH($G12,INDEX(Kat,,3),0)), "-")</f>
        <v>4</v>
      </c>
      <c r="AZ12" s="63" cm="1">
        <f t="array" ref="AZ12">IFERROR(INDEX(Kat, $AY12, AZ$11), 0)</f>
        <v>3072.16</v>
      </c>
      <c r="BA12" s="63" cm="1">
        <f t="array" ref="BA12">IFERROR(INDEX(Kat, $AY12, BA$11), 0)</f>
        <v>840.84</v>
      </c>
      <c r="BB12" s="63" cm="1">
        <f t="array" ref="BB12">IFERROR(INDEX(Kat, $AY12, BB$11), 0)</f>
        <v>2451.2600000000002</v>
      </c>
      <c r="BC12" s="63" cm="1">
        <f t="array" ref="BC12">IFERROR(INDEX(Kat, $AY12, BC$11), 0)</f>
        <v>620.29</v>
      </c>
      <c r="BD12" s="63" cm="1">
        <f t="array" ref="BD12">IFERROR(INDEX(Kat, $AY12, BD$11), 0)</f>
        <v>851.93</v>
      </c>
      <c r="BE12" s="59"/>
      <c r="BF12" s="65">
        <v>49</v>
      </c>
      <c r="BG12" s="57">
        <f>IFERROR(IF(I12&lt;0.75, 0.1462*LN(I12) + 0.8381, 0.000278*LN(I12)^3 - 0.019247*LN(I12)^2 + 0.104395*LN(I12) + 0.809761), 0)</f>
        <v>0</v>
      </c>
      <c r="BH12" s="57">
        <f>IFERROR(0.00357 * LN(I12) + 0.6656, 1)</f>
        <v>1</v>
      </c>
      <c r="BI12" s="59"/>
      <c r="BJ12" s="63">
        <f t="shared" ref="BJ12:BJ43" si="3">IFERROR(IFERROR( IFERROR(MATCH($L12,INDEX(T,,1),0), MATCH($L12,INDEX(T,,2),0)), MATCH($L12,INDEX(T,,3),0)), 0)</f>
        <v>0</v>
      </c>
      <c r="BK12" s="57" cm="1">
        <f t="array" ref="BK12">IF(BJ12&gt;0, INDEX(T, BJ12, 4), 1)</f>
        <v>1</v>
      </c>
      <c r="BL12" s="59"/>
      <c r="BM12" s="57">
        <v>1</v>
      </c>
      <c r="BN12" s="59"/>
      <c r="BO12" s="57">
        <f>IFERROR((BR12*LOG($I12)^3 + BS12*LOG($I12)^2 + BT12*LOG($I12) + BU12) / 100, 1)</f>
        <v>1</v>
      </c>
      <c r="BP12" s="66">
        <f t="shared" ref="BP12:BP43" si="4">IFERROR((MATCH($K12, $BW$21:$BW$23, 0) - 1)*4, 0)</f>
        <v>0</v>
      </c>
      <c r="BQ12" s="63">
        <f t="shared" ref="BQ12:BQ43" si="5">IFERROR(J12/2 + IF(I12&lt;0.75, 0, 4), 0)</f>
        <v>0</v>
      </c>
      <c r="BR12" s="63" t="str" cm="1">
        <f t="array" ref="BR12">IF($BQ12&gt;0, INDEX($BW$12:$CL$19, $BQ12, $BP12+BR$11), "-")</f>
        <v>-</v>
      </c>
      <c r="BS12" s="63" t="str" cm="1">
        <f t="array" ref="BS12">IF($BQ12&gt;0, INDEX($BW$12:$CL$19, $BQ12, $BP12+BS$11), "-")</f>
        <v>-</v>
      </c>
      <c r="BT12" s="63" t="str" cm="1">
        <f t="array" ref="BT12">IF($BQ12&gt;0, INDEX($BW$12:$CL$19, $BQ12, $BP12+BT$11), "-")</f>
        <v>-</v>
      </c>
      <c r="BU12" s="63" t="str" cm="1">
        <f t="array" ref="BU12">IF($BQ12&gt;0, INDEX($BW$12:$CL$19, $BQ12, $BP12+BU$11), "-")</f>
        <v>-</v>
      </c>
      <c r="BV12" s="58">
        <v>2</v>
      </c>
      <c r="BW12" s="67">
        <v>11.923999999999999</v>
      </c>
      <c r="BX12" s="67">
        <v>6.3699000000000003</v>
      </c>
      <c r="BY12" s="67">
        <v>30.050899999999999</v>
      </c>
      <c r="BZ12" s="67">
        <v>76.613600000000005</v>
      </c>
      <c r="CA12" s="67">
        <v>22.4864</v>
      </c>
      <c r="CB12" s="67">
        <v>27.760300000000001</v>
      </c>
      <c r="CC12" s="67">
        <v>37.809100000000001</v>
      </c>
      <c r="CD12" s="67">
        <v>82.457999999999998</v>
      </c>
      <c r="CE12" s="67">
        <v>6.8532000000000002</v>
      </c>
      <c r="CF12" s="67">
        <v>6.2005999999999997</v>
      </c>
      <c r="CG12" s="67">
        <v>25.131699999999999</v>
      </c>
      <c r="CH12" s="67">
        <v>84.039199999999994</v>
      </c>
      <c r="CI12" s="67">
        <v>-8.8537999999999997</v>
      </c>
      <c r="CJ12" s="67">
        <v>-20.3352</v>
      </c>
      <c r="CK12" s="67">
        <v>8.9001999999999999</v>
      </c>
      <c r="CL12" s="67">
        <v>85.064099999999996</v>
      </c>
      <c r="CM12" s="58">
        <v>1</v>
      </c>
      <c r="CO12" s="86">
        <v>0.5</v>
      </c>
      <c r="CP12" s="93">
        <f>2.74*LN($CO12)-6.33</f>
        <v>-8.2292232747342506</v>
      </c>
      <c r="CQ12" s="93"/>
      <c r="CR12" s="93">
        <f t="shared" ref="CR12:CR14" si="6">CP12+CR$10</f>
        <v>49.770776725265748</v>
      </c>
      <c r="CS12" s="93">
        <f>4.56*LN($CO12)-10.5</f>
        <v>-13.66075114335335</v>
      </c>
    </row>
    <row r="13" spans="1:98" s="86" customFormat="1" ht="14.25" x14ac:dyDescent="0.2">
      <c r="A13" s="41" cm="1">
        <f t="array" ref="A13">IFERROR(INDEX(Operation, IFERROR(MATCH($M13, Y!$B$40:$B$51, 0), IFERROR(MATCH($M13, Y!$C$40:$C$51, 0), MATCH($M13, Y!$D$40:$D$51, 0))), 4), 0)</f>
        <v>0</v>
      </c>
      <c r="B13" s="92">
        <v>2</v>
      </c>
      <c r="C13" s="80" t="s">
        <v>4656</v>
      </c>
      <c r="D13" s="80" t="s">
        <v>4657</v>
      </c>
      <c r="E13" s="36">
        <v>8004</v>
      </c>
      <c r="F13" s="8" t="str">
        <f>IF(ISBLANK(E13), "", VLOOKUP(E13, Z!$A$2:$C$4127, 3, FALSE))</f>
        <v>Zürich</v>
      </c>
      <c r="G13" s="53" t="s">
        <v>4601</v>
      </c>
      <c r="H13" s="82"/>
      <c r="I13" s="49">
        <v>3</v>
      </c>
      <c r="J13" s="104">
        <v>4</v>
      </c>
      <c r="K13" s="104" t="s">
        <v>4523</v>
      </c>
      <c r="L13" s="105" t="s">
        <v>4542</v>
      </c>
      <c r="M13" s="40" t="s">
        <v>4661</v>
      </c>
      <c r="N13" s="38">
        <v>33100</v>
      </c>
      <c r="O13" s="38">
        <v>750</v>
      </c>
      <c r="P13" s="38"/>
      <c r="Q13" s="37">
        <f t="shared" ref="Q13:Q76" si="7">AO13</f>
        <v>22844.252999755616</v>
      </c>
      <c r="R13" s="80" t="s">
        <v>4641</v>
      </c>
      <c r="S13" s="80" t="s">
        <v>4642</v>
      </c>
      <c r="T13" s="105" t="s">
        <v>4651</v>
      </c>
      <c r="U13" s="81">
        <v>83</v>
      </c>
      <c r="V13" s="52">
        <v>0.65200000000000002</v>
      </c>
      <c r="W13" s="38">
        <v>30000</v>
      </c>
      <c r="X13" s="38">
        <v>750</v>
      </c>
      <c r="Y13" s="38"/>
      <c r="Z13" s="37">
        <f t="shared" ref="Z13:Z76" si="8">AW13</f>
        <v>13407.593131269738</v>
      </c>
      <c r="AA13" s="6" t="s">
        <v>4463</v>
      </c>
      <c r="AB13" s="7" t="s">
        <v>3</v>
      </c>
      <c r="AC13" s="36">
        <v>8215</v>
      </c>
      <c r="AD13" s="8" t="str">
        <f>IF(ISBLANK(AC13), "", VLOOKUP(AC13, Z!$A$2:$C$4127, 3, FALSE))</f>
        <v>Hallau</v>
      </c>
      <c r="AE13" s="73">
        <v>45575</v>
      </c>
      <c r="AF13" s="9">
        <f t="shared" ref="AF13:AF76" si="9">MAX(0, 15*0.75*(Q13-Z13)/1000)</f>
        <v>106.16242352046612</v>
      </c>
      <c r="AG13" s="46"/>
      <c r="AH13" s="57">
        <f t="shared" si="0"/>
        <v>0.56113607774829699</v>
      </c>
      <c r="AI13" s="63">
        <f t="shared" si="1"/>
        <v>2</v>
      </c>
      <c r="AJ13" s="57" cm="1">
        <f t="array" ref="AJ13">IFERROR(INDEX(Regulation, $AI13, AJ$11), 0)</f>
        <v>0</v>
      </c>
      <c r="AK13" s="57" cm="1">
        <f t="array" ref="AK13">IFERROR(INDEX(Regulation, $AI13, AK$11), 0)</f>
        <v>0.67</v>
      </c>
      <c r="AL13" s="57" cm="1">
        <f t="array" ref="AL13">IFERROR(INDEX(Regulation, $AI13, AL$11), 0)</f>
        <v>0.67</v>
      </c>
      <c r="AM13" s="57" cm="1">
        <f t="array" ref="AM13">IFERROR(INDEX(Regulation, $AI13, AM$11), 0)</f>
        <v>0.67</v>
      </c>
      <c r="AN13" s="57" cm="1">
        <f t="array" ref="AN13">IFERROR(INDEX(Regulation, $AI13, AN$11), 0)</f>
        <v>1</v>
      </c>
      <c r="AO13" s="65" cm="1">
        <f t="array" ref="AO13">IF(P13&gt;0, P13, N13*O13/3600/1000/AH13 * SUMPRODUCT($AZ13:$BD13, $AJ13:$AN13^2.5))</f>
        <v>22844.252999755616</v>
      </c>
      <c r="AP13" s="57">
        <f t="shared" ref="AP13:AP76" si="10">V13</f>
        <v>0.65200000000000002</v>
      </c>
      <c r="AQ13" s="63">
        <v>3</v>
      </c>
      <c r="AR13" s="57" cm="1">
        <f t="array" ref="AR13">IFERROR(INDEX(Regulation, $AQ13, AR$11), 0)</f>
        <v>0</v>
      </c>
      <c r="AS13" s="57" cm="1">
        <f t="array" ref="AS13">IFERROR(INDEX(Regulation, $AQ13, AS$11), 0)</f>
        <v>0.3</v>
      </c>
      <c r="AT13" s="57" cm="1">
        <f t="array" ref="AT13">IFERROR(INDEX(Regulation, $AQ13, AT$11), 0)</f>
        <v>0.5</v>
      </c>
      <c r="AU13" s="57" cm="1">
        <f t="array" ref="AU13">IFERROR(INDEX(Regulation, $AQ13, AU$11), 0)</f>
        <v>0.75</v>
      </c>
      <c r="AV13" s="57" cm="1">
        <f t="array" ref="AV13">IFERROR(INDEX(Regulation, $AQ13, AV$11), 0)</f>
        <v>1</v>
      </c>
      <c r="AW13" s="65" cm="1">
        <f t="array" ref="AW13">IFERROR(IF(Y13&gt;0, Y13, W13*X13/3600/1000/AP13 * SUMPRODUCT($AZ13:$BD13, $AR13:$AV13^2.5)), 0)</f>
        <v>13407.593131269738</v>
      </c>
      <c r="AX13" s="59"/>
      <c r="AY13" s="63">
        <f t="shared" si="2"/>
        <v>3</v>
      </c>
      <c r="AZ13" s="63" cm="1">
        <f t="array" ref="AZ13">IFERROR(INDEX(Kat, $AY13, AZ$11), 0)</f>
        <v>3610.7</v>
      </c>
      <c r="BA13" s="63" cm="1">
        <f t="array" ref="BA13">IFERROR(INDEX(Kat, $AY13, BA$11), 0)</f>
        <v>422.54</v>
      </c>
      <c r="BB13" s="63" cm="1">
        <f t="array" ref="BB13">IFERROR(INDEX(Kat, $AY13, BB$11), 0)</f>
        <v>1903.76</v>
      </c>
      <c r="BC13" s="63" cm="1">
        <f t="array" ref="BC13">IFERROR(INDEX(Kat, $AY13, BC$11), 0)</f>
        <v>310.58999999999997</v>
      </c>
      <c r="BD13" s="63" cm="1">
        <f t="array" ref="BD13">IFERROR(INDEX(Kat, $AY13, BD$11), 0)</f>
        <v>890.01</v>
      </c>
      <c r="BE13" s="59"/>
      <c r="BF13" s="65">
        <v>58</v>
      </c>
      <c r="BG13" s="57">
        <f>IFERROR(IF(I13&lt;0.75, 0.1462*LN(I13) + 0.8381, 0.000278*LN(I13)^3 - 0.019247*LN(I13)^2 + 0.104395*LN(I13) + 0.809761), 0)</f>
        <v>0.90158910259766756</v>
      </c>
      <c r="BH13" s="57">
        <f t="shared" ref="BH13:BH76" si="11">IFERROR(0.00357 * LN(I13) + 0.6656, 1)</f>
        <v>0.66952204587054509</v>
      </c>
      <c r="BI13" s="59"/>
      <c r="BJ13" s="63">
        <f t="shared" si="3"/>
        <v>2</v>
      </c>
      <c r="BK13" s="57" cm="1">
        <f t="array" ref="BK13">IF(BJ13&gt;0, INDEX(T, BJ13, 4), 1)</f>
        <v>0.98</v>
      </c>
      <c r="BL13" s="59"/>
      <c r="BM13" s="57">
        <v>1</v>
      </c>
      <c r="BN13" s="59"/>
      <c r="BO13" s="57">
        <f t="shared" ref="BO13:BO76" si="12">IFERROR((BR13*LOG($I13)^3 + BS13*LOG($I13)^2 + BT13*LOG($I13) + BU13) / 100, 1)</f>
        <v>0.85521879073082829</v>
      </c>
      <c r="BP13" s="66">
        <f t="shared" si="4"/>
        <v>4</v>
      </c>
      <c r="BQ13" s="63">
        <f t="shared" si="5"/>
        <v>6</v>
      </c>
      <c r="BR13" s="63" cm="1">
        <f t="array" ref="BR13">IF($BQ13&gt;0, INDEX($BW$12:$CL$19, $BQ13, $BP13+BR$11), "-")</f>
        <v>2.7799999999999998E-2</v>
      </c>
      <c r="BS13" s="63" cm="1">
        <f t="array" ref="BS13">IF($BQ13&gt;0, INDEX($BW$12:$CL$19, $BQ13, $BP13+BS$11), "-")</f>
        <v>-1.9247000000000001</v>
      </c>
      <c r="BT13" s="63" cm="1">
        <f t="array" ref="BT13">IF($BQ13&gt;0, INDEX($BW$12:$CL$19, $BQ13, $BP13+BT$11), "-")</f>
        <v>10.439500000000001</v>
      </c>
      <c r="BU13" s="63" cm="1">
        <f t="array" ref="BU13">IF($BQ13&gt;0, INDEX($BW$12:$CL$19, $BQ13, $BP13+BU$11), "-")</f>
        <v>80.976100000000002</v>
      </c>
      <c r="BV13" s="58">
        <v>4</v>
      </c>
      <c r="BW13" s="67">
        <v>16.7271</v>
      </c>
      <c r="BX13" s="67">
        <v>12.7136</v>
      </c>
      <c r="BY13" s="67">
        <v>25.946999999999999</v>
      </c>
      <c r="BZ13" s="67">
        <v>76.174000000000007</v>
      </c>
      <c r="CA13" s="67">
        <v>17.275099999999998</v>
      </c>
      <c r="CB13" s="67">
        <v>23.978000000000002</v>
      </c>
      <c r="CC13" s="67">
        <v>35.5822</v>
      </c>
      <c r="CD13" s="67">
        <v>84.993499999999997</v>
      </c>
      <c r="CE13" s="67">
        <v>7.6356000000000002</v>
      </c>
      <c r="CF13" s="67">
        <v>4.8235999999999999</v>
      </c>
      <c r="CG13" s="67">
        <v>21.090299999999999</v>
      </c>
      <c r="CH13" s="67">
        <v>86.099800000000002</v>
      </c>
      <c r="CI13" s="67">
        <v>8.4320000000000004</v>
      </c>
      <c r="CJ13" s="67">
        <v>2.6888000000000001</v>
      </c>
      <c r="CK13" s="67">
        <v>14.6236</v>
      </c>
      <c r="CL13" s="67">
        <v>87.615300000000005</v>
      </c>
      <c r="CM13" s="58">
        <v>2</v>
      </c>
      <c r="CO13" s="86">
        <v>1</v>
      </c>
      <c r="CP13" s="93">
        <f t="shared" ref="CP13:CP31" si="13">2.74*LN(CO13)-6.33</f>
        <v>-6.33</v>
      </c>
      <c r="CQ13" s="93"/>
      <c r="CR13" s="93">
        <f t="shared" si="6"/>
        <v>51.67</v>
      </c>
      <c r="CS13" s="93">
        <f t="shared" ref="CS13:CS31" si="14">4.56*LN($CO13)-10.5</f>
        <v>-10.5</v>
      </c>
    </row>
    <row r="14" spans="1:98" s="86" customFormat="1" ht="14.25" x14ac:dyDescent="0.2">
      <c r="A14" s="41" cm="1">
        <f t="array" ref="A14">IFERROR(INDEX(Operation, IFERROR(MATCH($M14, Y!$B$40:$B$51, 0), IFERROR(MATCH($M14, Y!$C$40:$C$51, 0), MATCH($M14, Y!$D$40:$D$51, 0))), 4), 0)</f>
        <v>0</v>
      </c>
      <c r="B14" s="92">
        <v>3</v>
      </c>
      <c r="C14" s="102"/>
      <c r="D14" s="103"/>
      <c r="E14" s="36"/>
      <c r="F14" s="8" t="str">
        <f>IF(ISBLANK(E14), "", VLOOKUP(E14, Z!$A$2:$C$4127, 3, FALSE))</f>
        <v/>
      </c>
      <c r="G14" s="53"/>
      <c r="H14" s="82"/>
      <c r="I14" s="49"/>
      <c r="J14" s="104"/>
      <c r="K14" s="104"/>
      <c r="L14" s="105"/>
      <c r="M14" s="40"/>
      <c r="N14" s="38"/>
      <c r="O14" s="38"/>
      <c r="P14" s="38"/>
      <c r="Q14" s="37">
        <f t="shared" si="7"/>
        <v>0</v>
      </c>
      <c r="R14" s="106"/>
      <c r="S14" s="106"/>
      <c r="T14" s="105"/>
      <c r="U14" s="81"/>
      <c r="V14" s="52"/>
      <c r="W14" s="38"/>
      <c r="X14" s="38"/>
      <c r="Y14" s="38"/>
      <c r="Z14" s="37">
        <f t="shared" si="8"/>
        <v>0</v>
      </c>
      <c r="AA14" s="6"/>
      <c r="AB14" s="7"/>
      <c r="AC14" s="36"/>
      <c r="AD14" s="8" t="str">
        <f>IF(ISBLANK(AC14), "", VLOOKUP(AC14, Z!$A$2:$C$4127, 3, FALSE))</f>
        <v/>
      </c>
      <c r="AE14" s="73"/>
      <c r="AF14" s="9">
        <f t="shared" si="9"/>
        <v>0</v>
      </c>
      <c r="AG14" s="46"/>
      <c r="AH14" s="57">
        <f t="shared" si="0"/>
        <v>1</v>
      </c>
      <c r="AI14" s="63" t="str">
        <f t="shared" si="1"/>
        <v>-</v>
      </c>
      <c r="AJ14" s="57" cm="1">
        <f t="array" ref="AJ14">IFERROR(INDEX(Regulation, $AI14, AJ$11), 0)</f>
        <v>0</v>
      </c>
      <c r="AK14" s="57" cm="1">
        <f t="array" ref="AK14">IFERROR(INDEX(Regulation, $AI14, AK$11), 0)</f>
        <v>0</v>
      </c>
      <c r="AL14" s="57" cm="1">
        <f t="array" ref="AL14">IFERROR(INDEX(Regulation, $AI14, AL$11), 0)</f>
        <v>0</v>
      </c>
      <c r="AM14" s="57" cm="1">
        <f t="array" ref="AM14">IFERROR(INDEX(Regulation, $AI14, AM$11), 0)</f>
        <v>0</v>
      </c>
      <c r="AN14" s="57" cm="1">
        <f t="array" ref="AN14">IFERROR(INDEX(Regulation, $AI14, AN$11), 0)</f>
        <v>0</v>
      </c>
      <c r="AO14" s="65" cm="1">
        <f t="array" ref="AO14">IF(P14&gt;0, P14, N14*O14/3600/1000/AH14 * SUMPRODUCT($AZ14:$BD14, $AJ14:$AN14^2.5))</f>
        <v>0</v>
      </c>
      <c r="AP14" s="57">
        <f t="shared" si="10"/>
        <v>0</v>
      </c>
      <c r="AQ14" s="63">
        <v>3</v>
      </c>
      <c r="AR14" s="57" cm="1">
        <f t="array" ref="AR14">IFERROR(INDEX(Regulation, $AQ14, AR$11), 0)</f>
        <v>0</v>
      </c>
      <c r="AS14" s="57" cm="1">
        <f t="array" ref="AS14">IFERROR(INDEX(Regulation, $AQ14, AS$11), 0)</f>
        <v>0.3</v>
      </c>
      <c r="AT14" s="57" cm="1">
        <f t="array" ref="AT14">IFERROR(INDEX(Regulation, $AQ14, AT$11), 0)</f>
        <v>0.5</v>
      </c>
      <c r="AU14" s="57" cm="1">
        <f t="array" ref="AU14">IFERROR(INDEX(Regulation, $AQ14, AU$11), 0)</f>
        <v>0.75</v>
      </c>
      <c r="AV14" s="57" cm="1">
        <f t="array" ref="AV14">IFERROR(INDEX(Regulation, $AQ14, AV$11), 0)</f>
        <v>1</v>
      </c>
      <c r="AW14" s="65" cm="1">
        <f t="array" ref="AW14">IFERROR(IF(Y14&gt;0, Y14, W14*X14/3600/1000/AP14 * SUMPRODUCT($AZ14:$BD14, $AR14:$AV14^2.5)), 0)</f>
        <v>0</v>
      </c>
      <c r="AX14" s="59"/>
      <c r="AY14" s="63" t="str">
        <f t="shared" si="2"/>
        <v>-</v>
      </c>
      <c r="AZ14" s="63" cm="1">
        <f t="array" ref="AZ14">IFERROR(INDEX(Kat, $AY14, AZ$11), 0)</f>
        <v>0</v>
      </c>
      <c r="BA14" s="63" cm="1">
        <f t="array" ref="BA14">IFERROR(INDEX(Kat, $AY14, BA$11), 0)</f>
        <v>0</v>
      </c>
      <c r="BB14" s="63" cm="1">
        <f t="array" ref="BB14">IFERROR(INDEX(Kat, $AY14, BB$11), 0)</f>
        <v>0</v>
      </c>
      <c r="BC14" s="63" cm="1">
        <f t="array" ref="BC14">IFERROR(INDEX(Kat, $AY14, BC$11), 0)</f>
        <v>0</v>
      </c>
      <c r="BD14" s="63" cm="1">
        <f t="array" ref="BD14">IFERROR(INDEX(Kat, $AY14, BD$11), 0)</f>
        <v>0</v>
      </c>
      <c r="BE14" s="59"/>
      <c r="BF14" s="65">
        <v>49</v>
      </c>
      <c r="BG14" s="57">
        <f t="shared" ref="BG14:BG77" si="15">IFERROR(IF(I14&lt;0.75, 0.1462*LN(I14) + 0.8381, 0.000278*LN(I14)^3 - 0.019247*LN(I14)^2 + 0.104395*LN(I14) + 0.809761), 0)</f>
        <v>0</v>
      </c>
      <c r="BH14" s="57">
        <f t="shared" si="11"/>
        <v>1</v>
      </c>
      <c r="BI14" s="59"/>
      <c r="BJ14" s="63">
        <f t="shared" si="3"/>
        <v>0</v>
      </c>
      <c r="BK14" s="57" cm="1">
        <f t="array" ref="BK14">IF(BJ14&gt;0, INDEX(T, BJ14, 4), 1)</f>
        <v>1</v>
      </c>
      <c r="BL14" s="59"/>
      <c r="BM14" s="57">
        <v>1</v>
      </c>
      <c r="BN14" s="59"/>
      <c r="BO14" s="57">
        <f t="shared" si="12"/>
        <v>1</v>
      </c>
      <c r="BP14" s="66">
        <f t="shared" si="4"/>
        <v>0</v>
      </c>
      <c r="BQ14" s="63">
        <f t="shared" si="5"/>
        <v>0</v>
      </c>
      <c r="BR14" s="63" t="str" cm="1">
        <f t="array" ref="BR14">IF($BQ14&gt;0, INDEX($BW$12:$CL$19, $BQ14, $BP14+BR$11), "-")</f>
        <v>-</v>
      </c>
      <c r="BS14" s="63" t="str" cm="1">
        <f t="array" ref="BS14">IF($BQ14&gt;0, INDEX($BW$12:$CL$19, $BQ14, $BP14+BS$11), "-")</f>
        <v>-</v>
      </c>
      <c r="BT14" s="63" t="str" cm="1">
        <f t="array" ref="BT14">IF($BQ14&gt;0, INDEX($BW$12:$CL$19, $BQ14, $BP14+BT$11), "-")</f>
        <v>-</v>
      </c>
      <c r="BU14" s="63" t="str" cm="1">
        <f t="array" ref="BU14">IF($BQ14&gt;0, INDEX($BW$12:$CL$19, $BQ14, $BP14+BU$11), "-")</f>
        <v>-</v>
      </c>
      <c r="BV14" s="58">
        <v>6</v>
      </c>
      <c r="BW14" s="67">
        <v>-45.965200000000003</v>
      </c>
      <c r="BX14" s="67">
        <v>-87.147400000000005</v>
      </c>
      <c r="BY14" s="67">
        <v>-8.2383000000000006</v>
      </c>
      <c r="BZ14" s="67">
        <v>68.7303</v>
      </c>
      <c r="CA14" s="67">
        <v>-15.921799999999999</v>
      </c>
      <c r="CB14" s="67">
        <v>-30.257999999999999</v>
      </c>
      <c r="CC14" s="67">
        <v>16.6861</v>
      </c>
      <c r="CD14" s="67">
        <v>79.183800000000005</v>
      </c>
      <c r="CE14" s="67">
        <v>-17.361000000000001</v>
      </c>
      <c r="CF14" s="67">
        <v>-44.537999999999997</v>
      </c>
      <c r="CG14" s="67">
        <v>-3.0554000000000001</v>
      </c>
      <c r="CH14" s="67">
        <v>79.131799999999998</v>
      </c>
      <c r="CI14" s="67">
        <v>-13.035500000000001</v>
      </c>
      <c r="CJ14" s="67">
        <v>-36.9497</v>
      </c>
      <c r="CK14" s="67">
        <v>-4.3620999999999999</v>
      </c>
      <c r="CL14" s="67">
        <v>82.000900000000001</v>
      </c>
      <c r="CM14" s="58">
        <v>3</v>
      </c>
      <c r="CO14" s="86">
        <v>1.5</v>
      </c>
      <c r="CP14" s="93">
        <f t="shared" si="13"/>
        <v>-5.2190256037836296</v>
      </c>
      <c r="CQ14" s="93"/>
      <c r="CR14" s="93">
        <f t="shared" si="6"/>
        <v>52.780974396216372</v>
      </c>
      <c r="CS14" s="93">
        <f t="shared" si="14"/>
        <v>-8.6510791070267707</v>
      </c>
    </row>
    <row r="15" spans="1:98" s="86" customFormat="1" ht="14.25" x14ac:dyDescent="0.2">
      <c r="A15" s="41" cm="1">
        <f t="array" ref="A15">IFERROR(INDEX(Operation, IFERROR(MATCH($M15, Y!$B$40:$B$51, 0), IFERROR(MATCH($M15, Y!$C$40:$C$51, 0), MATCH($M15, Y!$D$40:$D$51, 0))), 4), 0)</f>
        <v>0</v>
      </c>
      <c r="B15" s="92">
        <v>4</v>
      </c>
      <c r="C15" s="7"/>
      <c r="D15" s="7"/>
      <c r="E15" s="36"/>
      <c r="F15" s="8" t="str">
        <f>IF(ISBLANK(E15), "", VLOOKUP(E15, Z!$A$2:$C$4127, 3, FALSE))</f>
        <v/>
      </c>
      <c r="G15" s="53"/>
      <c r="H15" s="82"/>
      <c r="I15" s="49"/>
      <c r="J15" s="104"/>
      <c r="K15" s="104"/>
      <c r="L15" s="105"/>
      <c r="M15" s="40"/>
      <c r="N15" s="38"/>
      <c r="O15" s="38"/>
      <c r="P15" s="38"/>
      <c r="Q15" s="37">
        <f t="shared" si="7"/>
        <v>0</v>
      </c>
      <c r="R15" s="106"/>
      <c r="S15" s="106"/>
      <c r="T15" s="105"/>
      <c r="U15" s="81"/>
      <c r="V15" s="52"/>
      <c r="W15" s="38"/>
      <c r="X15" s="38"/>
      <c r="Y15" s="38"/>
      <c r="Z15" s="37">
        <f t="shared" si="8"/>
        <v>0</v>
      </c>
      <c r="AA15" s="6"/>
      <c r="AB15" s="7"/>
      <c r="AC15" s="36"/>
      <c r="AD15" s="8" t="str">
        <f>IF(ISBLANK(AC15), "", VLOOKUP(AC15, Z!$A$2:$C$4127, 3, FALSE))</f>
        <v/>
      </c>
      <c r="AE15" s="73"/>
      <c r="AF15" s="9">
        <f t="shared" si="9"/>
        <v>0</v>
      </c>
      <c r="AG15" s="46"/>
      <c r="AH15" s="57">
        <f t="shared" si="0"/>
        <v>1</v>
      </c>
      <c r="AI15" s="63" t="str">
        <f t="shared" si="1"/>
        <v>-</v>
      </c>
      <c r="AJ15" s="57" cm="1">
        <f t="array" ref="AJ15">IFERROR(INDEX(Regulation, $AI15, AJ$11), 0)</f>
        <v>0</v>
      </c>
      <c r="AK15" s="57" cm="1">
        <f t="array" ref="AK15">IFERROR(INDEX(Regulation, $AI15, AK$11), 0)</f>
        <v>0</v>
      </c>
      <c r="AL15" s="57" cm="1">
        <f t="array" ref="AL15">IFERROR(INDEX(Regulation, $AI15, AL$11), 0)</f>
        <v>0</v>
      </c>
      <c r="AM15" s="57" cm="1">
        <f t="array" ref="AM15">IFERROR(INDEX(Regulation, $AI15, AM$11), 0)</f>
        <v>0</v>
      </c>
      <c r="AN15" s="57" cm="1">
        <f t="array" ref="AN15">IFERROR(INDEX(Regulation, $AI15, AN$11), 0)</f>
        <v>0</v>
      </c>
      <c r="AO15" s="65" cm="1">
        <f t="array" ref="AO15">IF(P15&gt;0, P15, N15*O15/3600/1000/AH15 * SUMPRODUCT($AZ15:$BD15, $AJ15:$AN15^2.5))</f>
        <v>0</v>
      </c>
      <c r="AP15" s="57">
        <f t="shared" si="10"/>
        <v>0</v>
      </c>
      <c r="AQ15" s="63">
        <v>3</v>
      </c>
      <c r="AR15" s="57" cm="1">
        <f t="array" ref="AR15">IFERROR(INDEX(Regulation, $AQ15, AR$11), 0)</f>
        <v>0</v>
      </c>
      <c r="AS15" s="57" cm="1">
        <f t="array" ref="AS15">IFERROR(INDEX(Regulation, $AQ15, AS$11), 0)</f>
        <v>0.3</v>
      </c>
      <c r="AT15" s="57" cm="1">
        <f t="array" ref="AT15">IFERROR(INDEX(Regulation, $AQ15, AT$11), 0)</f>
        <v>0.5</v>
      </c>
      <c r="AU15" s="57" cm="1">
        <f t="array" ref="AU15">IFERROR(INDEX(Regulation, $AQ15, AU$11), 0)</f>
        <v>0.75</v>
      </c>
      <c r="AV15" s="57" cm="1">
        <f t="array" ref="AV15">IFERROR(INDEX(Regulation, $AQ15, AV$11), 0)</f>
        <v>1</v>
      </c>
      <c r="AW15" s="65" cm="1">
        <f t="array" ref="AW15">IFERROR(IF(Y15&gt;0, Y15, W15*X15/3600/1000/AP15 * SUMPRODUCT($AZ15:$BD15, $AR15:$AV15^2.5)), 0)</f>
        <v>0</v>
      </c>
      <c r="AX15" s="59"/>
      <c r="AY15" s="63" t="str">
        <f t="shared" si="2"/>
        <v>-</v>
      </c>
      <c r="AZ15" s="63" cm="1">
        <f t="array" ref="AZ15">IFERROR(INDEX(Kat, $AY15, AZ$11), 0)</f>
        <v>0</v>
      </c>
      <c r="BA15" s="63" cm="1">
        <f t="array" ref="BA15">IFERROR(INDEX(Kat, $AY15, BA$11), 0)</f>
        <v>0</v>
      </c>
      <c r="BB15" s="63" cm="1">
        <f t="array" ref="BB15">IFERROR(INDEX(Kat, $AY15, BB$11), 0)</f>
        <v>0</v>
      </c>
      <c r="BC15" s="63" cm="1">
        <f t="array" ref="BC15">IFERROR(INDEX(Kat, $AY15, BC$11), 0)</f>
        <v>0</v>
      </c>
      <c r="BD15" s="63" cm="1">
        <f t="array" ref="BD15">IFERROR(INDEX(Kat, $AY15, BD$11), 0)</f>
        <v>0</v>
      </c>
      <c r="BE15" s="59"/>
      <c r="BF15" s="65">
        <v>49</v>
      </c>
      <c r="BG15" s="57">
        <f t="shared" si="15"/>
        <v>0</v>
      </c>
      <c r="BH15" s="57">
        <f t="shared" si="11"/>
        <v>1</v>
      </c>
      <c r="BI15" s="59"/>
      <c r="BJ15" s="63">
        <f t="shared" si="3"/>
        <v>0</v>
      </c>
      <c r="BK15" s="57" cm="1">
        <f t="array" ref="BK15">IF(BJ15&gt;0, INDEX(T, BJ15, 4), 1)</f>
        <v>1</v>
      </c>
      <c r="BL15" s="59"/>
      <c r="BM15" s="57">
        <v>1</v>
      </c>
      <c r="BN15" s="59"/>
      <c r="BO15" s="57">
        <f t="shared" si="12"/>
        <v>1</v>
      </c>
      <c r="BP15" s="66">
        <f t="shared" si="4"/>
        <v>0</v>
      </c>
      <c r="BQ15" s="63">
        <f t="shared" si="5"/>
        <v>0</v>
      </c>
      <c r="BR15" s="63" t="str" cm="1">
        <f t="array" ref="BR15">IF($BQ15&gt;0, INDEX($BW$12:$CL$19, $BQ15, $BP15+BR$11), "-")</f>
        <v>-</v>
      </c>
      <c r="BS15" s="63" t="str" cm="1">
        <f t="array" ref="BS15">IF($BQ15&gt;0, INDEX($BW$12:$CL$19, $BQ15, $BP15+BS$11), "-")</f>
        <v>-</v>
      </c>
      <c r="BT15" s="63" t="str" cm="1">
        <f t="array" ref="BT15">IF($BQ15&gt;0, INDEX($BW$12:$CL$19, $BQ15, $BP15+BT$11), "-")</f>
        <v>-</v>
      </c>
      <c r="BU15" s="63" t="str" cm="1">
        <f t="array" ref="BU15">IF($BQ15&gt;0, INDEX($BW$12:$CL$19, $BQ15, $BP15+BU$11), "-")</f>
        <v>-</v>
      </c>
      <c r="BV15" s="58">
        <v>8</v>
      </c>
      <c r="BW15" s="67">
        <v>5.9466000000000001</v>
      </c>
      <c r="BX15" s="67">
        <v>7.9458000000000002</v>
      </c>
      <c r="BY15" s="67">
        <v>40.441000000000003</v>
      </c>
      <c r="BZ15" s="67">
        <v>66.146000000000001</v>
      </c>
      <c r="CA15" s="67">
        <v>6.4855</v>
      </c>
      <c r="CB15" s="67">
        <v>9.4748000000000001</v>
      </c>
      <c r="CC15" s="67">
        <v>36.851999999999997</v>
      </c>
      <c r="CD15" s="67">
        <v>70.762</v>
      </c>
      <c r="CE15" s="67">
        <v>-0.58960000000000001</v>
      </c>
      <c r="CF15" s="67">
        <v>-25.526</v>
      </c>
      <c r="CG15" s="67">
        <v>4.2884000000000002</v>
      </c>
      <c r="CH15" s="67">
        <v>75.831000000000003</v>
      </c>
      <c r="CI15" s="67">
        <v>-4.9734999999999996</v>
      </c>
      <c r="CJ15" s="67">
        <v>-21.452999999999999</v>
      </c>
      <c r="CK15" s="67">
        <v>2.6652999999999998</v>
      </c>
      <c r="CL15" s="67">
        <v>79.055000000000007</v>
      </c>
      <c r="CM15" s="58">
        <v>4</v>
      </c>
      <c r="CO15" s="86">
        <v>2</v>
      </c>
      <c r="CP15" s="93">
        <f t="shared" si="13"/>
        <v>-4.4307767252657495</v>
      </c>
      <c r="CQ15" s="93"/>
      <c r="CR15" s="93">
        <f>CP15+CR$10</f>
        <v>53.569223274734249</v>
      </c>
      <c r="CS15" s="93">
        <f t="shared" si="14"/>
        <v>-7.3392488566466501</v>
      </c>
    </row>
    <row r="16" spans="1:98" s="86" customFormat="1" ht="14.25" x14ac:dyDescent="0.2">
      <c r="A16" s="41" cm="1">
        <f t="array" ref="A16">IFERROR(INDEX(Operation, IFERROR(MATCH($M16, Y!$B$40:$B$51, 0), IFERROR(MATCH($M16, Y!$C$40:$C$51, 0), MATCH($M16, Y!$D$40:$D$51, 0))), 4), 0)</f>
        <v>0</v>
      </c>
      <c r="B16" s="92">
        <v>5</v>
      </c>
      <c r="C16" s="7"/>
      <c r="D16" s="7"/>
      <c r="E16" s="36"/>
      <c r="F16" s="8" t="str">
        <f>IF(ISBLANK(E16), "", VLOOKUP(E16, Z!$A$2:$C$4127, 3, FALSE))</f>
        <v/>
      </c>
      <c r="G16" s="53"/>
      <c r="H16" s="82"/>
      <c r="I16" s="49"/>
      <c r="J16" s="104"/>
      <c r="K16" s="104"/>
      <c r="L16" s="105"/>
      <c r="M16" s="40"/>
      <c r="N16" s="38"/>
      <c r="O16" s="38"/>
      <c r="P16" s="38"/>
      <c r="Q16" s="37">
        <f t="shared" si="7"/>
        <v>0</v>
      </c>
      <c r="R16" s="106"/>
      <c r="S16" s="106"/>
      <c r="T16" s="105"/>
      <c r="U16" s="81"/>
      <c r="V16" s="52"/>
      <c r="W16" s="38"/>
      <c r="X16" s="38"/>
      <c r="Y16" s="38"/>
      <c r="Z16" s="37">
        <f t="shared" si="8"/>
        <v>0</v>
      </c>
      <c r="AA16" s="6"/>
      <c r="AB16" s="7"/>
      <c r="AC16" s="36"/>
      <c r="AD16" s="8" t="str">
        <f>IF(ISBLANK(AC16), "", VLOOKUP(AC16, Z!$A$2:$C$4127, 3, FALSE))</f>
        <v/>
      </c>
      <c r="AE16" s="73"/>
      <c r="AF16" s="9">
        <f t="shared" si="9"/>
        <v>0</v>
      </c>
      <c r="AG16" s="46"/>
      <c r="AH16" s="57">
        <f t="shared" si="0"/>
        <v>1</v>
      </c>
      <c r="AI16" s="63" t="str">
        <f t="shared" si="1"/>
        <v>-</v>
      </c>
      <c r="AJ16" s="57" cm="1">
        <f t="array" ref="AJ16">IFERROR(INDEX(Regulation, $AI16, AJ$11), 0)</f>
        <v>0</v>
      </c>
      <c r="AK16" s="57" cm="1">
        <f t="array" ref="AK16">IFERROR(INDEX(Regulation, $AI16, AK$11), 0)</f>
        <v>0</v>
      </c>
      <c r="AL16" s="57" cm="1">
        <f t="array" ref="AL16">IFERROR(INDEX(Regulation, $AI16, AL$11), 0)</f>
        <v>0</v>
      </c>
      <c r="AM16" s="57" cm="1">
        <f t="array" ref="AM16">IFERROR(INDEX(Regulation, $AI16, AM$11), 0)</f>
        <v>0</v>
      </c>
      <c r="AN16" s="57" cm="1">
        <f t="array" ref="AN16">IFERROR(INDEX(Regulation, $AI16, AN$11), 0)</f>
        <v>0</v>
      </c>
      <c r="AO16" s="65" cm="1">
        <f t="array" ref="AO16">IF(P16&gt;0, P16, N16*O16/3600/1000/AH16 * SUMPRODUCT($AZ16:$BD16, $AJ16:$AN16^2.5))</f>
        <v>0</v>
      </c>
      <c r="AP16" s="57">
        <f t="shared" si="10"/>
        <v>0</v>
      </c>
      <c r="AQ16" s="63">
        <v>3</v>
      </c>
      <c r="AR16" s="57" cm="1">
        <f t="array" ref="AR16">IFERROR(INDEX(Regulation, $AQ16, AR$11), 0)</f>
        <v>0</v>
      </c>
      <c r="AS16" s="57" cm="1">
        <f t="array" ref="AS16">IFERROR(INDEX(Regulation, $AQ16, AS$11), 0)</f>
        <v>0.3</v>
      </c>
      <c r="AT16" s="57" cm="1">
        <f t="array" ref="AT16">IFERROR(INDEX(Regulation, $AQ16, AT$11), 0)</f>
        <v>0.5</v>
      </c>
      <c r="AU16" s="57" cm="1">
        <f t="array" ref="AU16">IFERROR(INDEX(Regulation, $AQ16, AU$11), 0)</f>
        <v>0.75</v>
      </c>
      <c r="AV16" s="57" cm="1">
        <f t="array" ref="AV16">IFERROR(INDEX(Regulation, $AQ16, AV$11), 0)</f>
        <v>1</v>
      </c>
      <c r="AW16" s="65" cm="1">
        <f t="array" ref="AW16">IFERROR(IF(Y16&gt;0, Y16, W16*X16/3600/1000/AP16 * SUMPRODUCT($AZ16:$BD16, $AR16:$AV16^2.5)), 0)</f>
        <v>0</v>
      </c>
      <c r="AX16" s="59"/>
      <c r="AY16" s="63" t="str">
        <f t="shared" si="2"/>
        <v>-</v>
      </c>
      <c r="AZ16" s="63" cm="1">
        <f t="array" ref="AZ16">IFERROR(INDEX(Kat, $AY16, AZ$11), 0)</f>
        <v>0</v>
      </c>
      <c r="BA16" s="63" cm="1">
        <f t="array" ref="BA16">IFERROR(INDEX(Kat, $AY16, BA$11), 0)</f>
        <v>0</v>
      </c>
      <c r="BB16" s="63" cm="1">
        <f t="array" ref="BB16">IFERROR(INDEX(Kat, $AY16, BB$11), 0)</f>
        <v>0</v>
      </c>
      <c r="BC16" s="63" cm="1">
        <f t="array" ref="BC16">IFERROR(INDEX(Kat, $AY16, BC$11), 0)</f>
        <v>0</v>
      </c>
      <c r="BD16" s="63" cm="1">
        <f t="array" ref="BD16">IFERROR(INDEX(Kat, $AY16, BD$11), 0)</f>
        <v>0</v>
      </c>
      <c r="BE16" s="59"/>
      <c r="BF16" s="65">
        <v>49</v>
      </c>
      <c r="BG16" s="57">
        <f t="shared" si="15"/>
        <v>0</v>
      </c>
      <c r="BH16" s="57">
        <f t="shared" si="11"/>
        <v>1</v>
      </c>
      <c r="BI16" s="59"/>
      <c r="BJ16" s="63">
        <f t="shared" si="3"/>
        <v>0</v>
      </c>
      <c r="BK16" s="57" cm="1">
        <f t="array" ref="BK16">IF(BJ16&gt;0, INDEX(T, BJ16, 4), 1)</f>
        <v>1</v>
      </c>
      <c r="BL16" s="59"/>
      <c r="BM16" s="57">
        <v>1</v>
      </c>
      <c r="BN16" s="59"/>
      <c r="BO16" s="57">
        <f t="shared" si="12"/>
        <v>1</v>
      </c>
      <c r="BP16" s="66">
        <f t="shared" si="4"/>
        <v>0</v>
      </c>
      <c r="BQ16" s="63">
        <f t="shared" si="5"/>
        <v>0</v>
      </c>
      <c r="BR16" s="63" t="str" cm="1">
        <f t="array" ref="BR16">IF($BQ16&gt;0, INDEX($BW$12:$CL$19, $BQ16, $BP16+BR$11), "-")</f>
        <v>-</v>
      </c>
      <c r="BS16" s="63" t="str" cm="1">
        <f t="array" ref="BS16">IF($BQ16&gt;0, INDEX($BW$12:$CL$19, $BQ16, $BP16+BS$11), "-")</f>
        <v>-</v>
      </c>
      <c r="BT16" s="63" t="str" cm="1">
        <f t="array" ref="BT16">IF($BQ16&gt;0, INDEX($BW$12:$CL$19, $BQ16, $BP16+BT$11), "-")</f>
        <v>-</v>
      </c>
      <c r="BU16" s="63" t="str" cm="1">
        <f t="array" ref="BU16">IF($BQ16&gt;0, INDEX($BW$12:$CL$19, $BQ16, $BP16+BU$11), "-")</f>
        <v>-</v>
      </c>
      <c r="BV16" s="58">
        <v>2</v>
      </c>
      <c r="BW16" s="67">
        <v>0.52339999999999998</v>
      </c>
      <c r="BX16" s="67">
        <v>-5.0499000000000001</v>
      </c>
      <c r="BY16" s="67">
        <v>17.417999999999999</v>
      </c>
      <c r="BZ16" s="67">
        <v>74.317099999999996</v>
      </c>
      <c r="CA16" s="67">
        <v>0.29720000000000002</v>
      </c>
      <c r="CB16" s="67">
        <v>-3.3454000000000002</v>
      </c>
      <c r="CC16" s="67">
        <v>13.065099999999999</v>
      </c>
      <c r="CD16" s="67">
        <v>79.076999999999998</v>
      </c>
      <c r="CE16" s="67">
        <v>0.3569</v>
      </c>
      <c r="CF16" s="67">
        <v>-3.3075999999999999</v>
      </c>
      <c r="CG16" s="67">
        <v>11.610799999999999</v>
      </c>
      <c r="CH16" s="67">
        <v>82.250299999999996</v>
      </c>
      <c r="CI16" s="67">
        <v>0.34</v>
      </c>
      <c r="CJ16" s="67">
        <v>-3.0478999999999998</v>
      </c>
      <c r="CK16" s="67">
        <v>10.292999999999999</v>
      </c>
      <c r="CL16" s="67">
        <v>84.820800000000006</v>
      </c>
      <c r="CM16" s="58">
        <v>5</v>
      </c>
      <c r="CO16" s="86">
        <v>2.5</v>
      </c>
      <c r="CP16" s="93">
        <f t="shared" si="13"/>
        <v>-3.8193633946648147</v>
      </c>
      <c r="CQ16" s="93"/>
      <c r="CR16" s="93">
        <f t="shared" ref="CR16:CR31" si="16">CP16+CR$10</f>
        <v>54.180636605335188</v>
      </c>
      <c r="CS16" s="93">
        <f t="shared" si="14"/>
        <v>-6.3217142626538534</v>
      </c>
    </row>
    <row r="17" spans="1:97" s="86" customFormat="1" ht="14.25" x14ac:dyDescent="0.2">
      <c r="A17" s="41" cm="1">
        <f t="array" ref="A17">IFERROR(INDEX(Operation, IFERROR(MATCH($M17, Y!$B$40:$B$51, 0), IFERROR(MATCH($M17, Y!$C$40:$C$51, 0), MATCH($M17, Y!$D$40:$D$51, 0))), 4), 0)</f>
        <v>0</v>
      </c>
      <c r="B17" s="92">
        <v>6</v>
      </c>
      <c r="C17" s="7"/>
      <c r="D17" s="7"/>
      <c r="E17" s="36"/>
      <c r="F17" s="8" t="str">
        <f>IF(ISBLANK(E17), "", VLOOKUP(E17, Z!$A$2:$C$4127, 3, FALSE))</f>
        <v/>
      </c>
      <c r="G17" s="53"/>
      <c r="H17" s="82"/>
      <c r="I17" s="49"/>
      <c r="J17" s="104"/>
      <c r="K17" s="104"/>
      <c r="L17" s="105"/>
      <c r="M17" s="40"/>
      <c r="N17" s="38"/>
      <c r="O17" s="38"/>
      <c r="P17" s="38"/>
      <c r="Q17" s="37">
        <f t="shared" si="7"/>
        <v>0</v>
      </c>
      <c r="R17" s="106"/>
      <c r="S17" s="106"/>
      <c r="T17" s="105"/>
      <c r="U17" s="81"/>
      <c r="V17" s="52"/>
      <c r="W17" s="38"/>
      <c r="X17" s="38"/>
      <c r="Y17" s="38"/>
      <c r="Z17" s="37">
        <f t="shared" si="8"/>
        <v>0</v>
      </c>
      <c r="AA17" s="6"/>
      <c r="AB17" s="7"/>
      <c r="AC17" s="36"/>
      <c r="AD17" s="8" t="str">
        <f>IF(ISBLANK(AC17), "", VLOOKUP(AC17, Z!$A$2:$C$4127, 3, FALSE))</f>
        <v/>
      </c>
      <c r="AE17" s="73"/>
      <c r="AF17" s="9">
        <f t="shared" si="9"/>
        <v>0</v>
      </c>
      <c r="AG17" s="46"/>
      <c r="AH17" s="57">
        <f t="shared" si="0"/>
        <v>1</v>
      </c>
      <c r="AI17" s="63" t="str">
        <f t="shared" si="1"/>
        <v>-</v>
      </c>
      <c r="AJ17" s="57" cm="1">
        <f t="array" ref="AJ17">IFERROR(INDEX(Regulation, $AI17, AJ$11), 0)</f>
        <v>0</v>
      </c>
      <c r="AK17" s="57" cm="1">
        <f t="array" ref="AK17">IFERROR(INDEX(Regulation, $AI17, AK$11), 0)</f>
        <v>0</v>
      </c>
      <c r="AL17" s="57" cm="1">
        <f t="array" ref="AL17">IFERROR(INDEX(Regulation, $AI17, AL$11), 0)</f>
        <v>0</v>
      </c>
      <c r="AM17" s="57" cm="1">
        <f t="array" ref="AM17">IFERROR(INDEX(Regulation, $AI17, AM$11), 0)</f>
        <v>0</v>
      </c>
      <c r="AN17" s="57" cm="1">
        <f t="array" ref="AN17">IFERROR(INDEX(Regulation, $AI17, AN$11), 0)</f>
        <v>0</v>
      </c>
      <c r="AO17" s="65" cm="1">
        <f t="array" ref="AO17">IF(P17&gt;0, P17, N17*O17/3600/1000/AH17 * SUMPRODUCT($AZ17:$BD17, $AJ17:$AN17^2.5))</f>
        <v>0</v>
      </c>
      <c r="AP17" s="57">
        <f t="shared" si="10"/>
        <v>0</v>
      </c>
      <c r="AQ17" s="63">
        <v>3</v>
      </c>
      <c r="AR17" s="57" cm="1">
        <f t="array" ref="AR17">IFERROR(INDEX(Regulation, $AQ17, AR$11), 0)</f>
        <v>0</v>
      </c>
      <c r="AS17" s="57" cm="1">
        <f t="array" ref="AS17">IFERROR(INDEX(Regulation, $AQ17, AS$11), 0)</f>
        <v>0.3</v>
      </c>
      <c r="AT17" s="57" cm="1">
        <f t="array" ref="AT17">IFERROR(INDEX(Regulation, $AQ17, AT$11), 0)</f>
        <v>0.5</v>
      </c>
      <c r="AU17" s="57" cm="1">
        <f t="array" ref="AU17">IFERROR(INDEX(Regulation, $AQ17, AU$11), 0)</f>
        <v>0.75</v>
      </c>
      <c r="AV17" s="57" cm="1">
        <f t="array" ref="AV17">IFERROR(INDEX(Regulation, $AQ17, AV$11), 0)</f>
        <v>1</v>
      </c>
      <c r="AW17" s="65" cm="1">
        <f t="array" ref="AW17">IFERROR(IF(Y17&gt;0, Y17, W17*X17/3600/1000/AP17 * SUMPRODUCT($AZ17:$BD17, $AR17:$AV17^2.5)), 0)</f>
        <v>0</v>
      </c>
      <c r="AX17" s="59"/>
      <c r="AY17" s="63" t="str">
        <f t="shared" si="2"/>
        <v>-</v>
      </c>
      <c r="AZ17" s="63" cm="1">
        <f t="array" ref="AZ17">IFERROR(INDEX(Kat, $AY17, AZ$11), 0)</f>
        <v>0</v>
      </c>
      <c r="BA17" s="63" cm="1">
        <f t="array" ref="BA17">IFERROR(INDEX(Kat, $AY17, BA$11), 0)</f>
        <v>0</v>
      </c>
      <c r="BB17" s="63" cm="1">
        <f t="array" ref="BB17">IFERROR(INDEX(Kat, $AY17, BB$11), 0)</f>
        <v>0</v>
      </c>
      <c r="BC17" s="63" cm="1">
        <f t="array" ref="BC17">IFERROR(INDEX(Kat, $AY17, BC$11), 0)</f>
        <v>0</v>
      </c>
      <c r="BD17" s="63" cm="1">
        <f t="array" ref="BD17">IFERROR(INDEX(Kat, $AY17, BD$11), 0)</f>
        <v>0</v>
      </c>
      <c r="BE17" s="59"/>
      <c r="BF17" s="65">
        <v>49</v>
      </c>
      <c r="BG17" s="57">
        <f t="shared" si="15"/>
        <v>0</v>
      </c>
      <c r="BH17" s="57">
        <f t="shared" si="11"/>
        <v>1</v>
      </c>
      <c r="BI17" s="59"/>
      <c r="BJ17" s="63">
        <f t="shared" si="3"/>
        <v>0</v>
      </c>
      <c r="BK17" s="57" cm="1">
        <f t="array" ref="BK17">IF(BJ17&gt;0, INDEX(T, BJ17, 4), 1)</f>
        <v>1</v>
      </c>
      <c r="BL17" s="59"/>
      <c r="BM17" s="57">
        <v>1</v>
      </c>
      <c r="BN17" s="59"/>
      <c r="BO17" s="57">
        <f t="shared" si="12"/>
        <v>1</v>
      </c>
      <c r="BP17" s="66">
        <f t="shared" si="4"/>
        <v>0</v>
      </c>
      <c r="BQ17" s="63">
        <f t="shared" si="5"/>
        <v>0</v>
      </c>
      <c r="BR17" s="63" t="str" cm="1">
        <f t="array" ref="BR17">IF($BQ17&gt;0, INDEX($BW$12:$CL$19, $BQ17, $BP17+BR$11), "-")</f>
        <v>-</v>
      </c>
      <c r="BS17" s="63" t="str" cm="1">
        <f t="array" ref="BS17">IF($BQ17&gt;0, INDEX($BW$12:$CL$19, $BQ17, $BP17+BS$11), "-")</f>
        <v>-</v>
      </c>
      <c r="BT17" s="63" t="str" cm="1">
        <f t="array" ref="BT17">IF($BQ17&gt;0, INDEX($BW$12:$CL$19, $BQ17, $BP17+BT$11), "-")</f>
        <v>-</v>
      </c>
      <c r="BU17" s="63" t="str" cm="1">
        <f t="array" ref="BU17">IF($BQ17&gt;0, INDEX($BW$12:$CL$19, $BQ17, $BP17+BU$11), "-")</f>
        <v>-</v>
      </c>
      <c r="BV17" s="58">
        <v>4</v>
      </c>
      <c r="BW17" s="67">
        <v>0.52339999999999998</v>
      </c>
      <c r="BX17" s="67">
        <v>-5.0499000000000001</v>
      </c>
      <c r="BY17" s="67">
        <v>17.417999999999999</v>
      </c>
      <c r="BZ17" s="67">
        <v>74.317099999999996</v>
      </c>
      <c r="CA17" s="67">
        <v>2.7799999999999998E-2</v>
      </c>
      <c r="CB17" s="67">
        <v>-1.9247000000000001</v>
      </c>
      <c r="CC17" s="67">
        <v>10.439500000000001</v>
      </c>
      <c r="CD17" s="67">
        <v>80.976100000000002</v>
      </c>
      <c r="CE17" s="67">
        <v>7.7299999999999994E-2</v>
      </c>
      <c r="CF17" s="67">
        <v>-1.8951</v>
      </c>
      <c r="CG17" s="67">
        <v>9.2984000000000009</v>
      </c>
      <c r="CH17" s="67">
        <v>83.702500000000001</v>
      </c>
      <c r="CI17" s="67">
        <v>0.2412</v>
      </c>
      <c r="CJ17" s="67">
        <v>-2.3607999999999998</v>
      </c>
      <c r="CK17" s="67">
        <v>8.4459999999999997</v>
      </c>
      <c r="CL17" s="67">
        <v>86.832099999999997</v>
      </c>
      <c r="CM17" s="58">
        <v>6</v>
      </c>
      <c r="CO17" s="86">
        <v>3</v>
      </c>
      <c r="CP17" s="93">
        <f t="shared" si="13"/>
        <v>-3.319802329049379</v>
      </c>
      <c r="CQ17" s="93"/>
      <c r="CR17" s="93">
        <f t="shared" si="16"/>
        <v>54.680197670950619</v>
      </c>
      <c r="CS17" s="93">
        <f t="shared" si="14"/>
        <v>-5.4903279636734199</v>
      </c>
    </row>
    <row r="18" spans="1:97" s="86" customFormat="1" ht="14.25" x14ac:dyDescent="0.2">
      <c r="A18" s="41" cm="1">
        <f t="array" ref="A18">IFERROR(INDEX(Operation, IFERROR(MATCH($M18, Y!$B$40:$B$51, 0), IFERROR(MATCH($M18, Y!$C$40:$C$51, 0), MATCH($M18, Y!$D$40:$D$51, 0))), 4), 0)</f>
        <v>0</v>
      </c>
      <c r="B18" s="92">
        <v>7</v>
      </c>
      <c r="C18" s="7"/>
      <c r="D18" s="7"/>
      <c r="E18" s="36"/>
      <c r="F18" s="8" t="str">
        <f>IF(ISBLANK(E18), "", VLOOKUP(E18, Z!$A$2:$C$4127, 3, FALSE))</f>
        <v/>
      </c>
      <c r="G18" s="53"/>
      <c r="H18" s="82"/>
      <c r="I18" s="49"/>
      <c r="J18" s="104"/>
      <c r="K18" s="104"/>
      <c r="L18" s="105"/>
      <c r="M18" s="40"/>
      <c r="N18" s="38"/>
      <c r="O18" s="38"/>
      <c r="P18" s="38"/>
      <c r="Q18" s="37">
        <f t="shared" si="7"/>
        <v>0</v>
      </c>
      <c r="R18" s="106"/>
      <c r="S18" s="106"/>
      <c r="T18" s="105"/>
      <c r="U18" s="81"/>
      <c r="V18" s="52"/>
      <c r="W18" s="38"/>
      <c r="X18" s="38"/>
      <c r="Y18" s="38"/>
      <c r="Z18" s="37">
        <f t="shared" si="8"/>
        <v>0</v>
      </c>
      <c r="AA18" s="6"/>
      <c r="AB18" s="7"/>
      <c r="AC18" s="36"/>
      <c r="AD18" s="8" t="str">
        <f>IF(ISBLANK(AC18), "", VLOOKUP(AC18, Z!$A$2:$C$4127, 3, FALSE))</f>
        <v/>
      </c>
      <c r="AE18" s="73"/>
      <c r="AF18" s="9">
        <f t="shared" si="9"/>
        <v>0</v>
      </c>
      <c r="AG18" s="46"/>
      <c r="AH18" s="57">
        <f t="shared" si="0"/>
        <v>1</v>
      </c>
      <c r="AI18" s="63" t="str">
        <f t="shared" si="1"/>
        <v>-</v>
      </c>
      <c r="AJ18" s="57" cm="1">
        <f t="array" ref="AJ18">IFERROR(INDEX(Regulation, $AI18, AJ$11), 0)</f>
        <v>0</v>
      </c>
      <c r="AK18" s="57" cm="1">
        <f t="array" ref="AK18">IFERROR(INDEX(Regulation, $AI18, AK$11), 0)</f>
        <v>0</v>
      </c>
      <c r="AL18" s="57" cm="1">
        <f t="array" ref="AL18">IFERROR(INDEX(Regulation, $AI18, AL$11), 0)</f>
        <v>0</v>
      </c>
      <c r="AM18" s="57" cm="1">
        <f t="array" ref="AM18">IFERROR(INDEX(Regulation, $AI18, AM$11), 0)</f>
        <v>0</v>
      </c>
      <c r="AN18" s="57" cm="1">
        <f t="array" ref="AN18">IFERROR(INDEX(Regulation, $AI18, AN$11), 0)</f>
        <v>0</v>
      </c>
      <c r="AO18" s="65" cm="1">
        <f t="array" ref="AO18">IF(P18&gt;0, P18, N18*O18/3600/1000/AH18 * SUMPRODUCT($AZ18:$BD18, $AJ18:$AN18^2.5))</f>
        <v>0</v>
      </c>
      <c r="AP18" s="57">
        <f t="shared" si="10"/>
        <v>0</v>
      </c>
      <c r="AQ18" s="63">
        <v>3</v>
      </c>
      <c r="AR18" s="57" cm="1">
        <f t="array" ref="AR18">IFERROR(INDEX(Regulation, $AQ18, AR$11), 0)</f>
        <v>0</v>
      </c>
      <c r="AS18" s="57" cm="1">
        <f t="array" ref="AS18">IFERROR(INDEX(Regulation, $AQ18, AS$11), 0)</f>
        <v>0.3</v>
      </c>
      <c r="AT18" s="57" cm="1">
        <f t="array" ref="AT18">IFERROR(INDEX(Regulation, $AQ18, AT$11), 0)</f>
        <v>0.5</v>
      </c>
      <c r="AU18" s="57" cm="1">
        <f t="array" ref="AU18">IFERROR(INDEX(Regulation, $AQ18, AU$11), 0)</f>
        <v>0.75</v>
      </c>
      <c r="AV18" s="57" cm="1">
        <f t="array" ref="AV18">IFERROR(INDEX(Regulation, $AQ18, AV$11), 0)</f>
        <v>1</v>
      </c>
      <c r="AW18" s="65" cm="1">
        <f t="array" ref="AW18">IFERROR(IF(Y18&gt;0, Y18, W18*X18/3600/1000/AP18 * SUMPRODUCT($AZ18:$BD18, $AR18:$AV18^2.5)), 0)</f>
        <v>0</v>
      </c>
      <c r="AX18" s="59"/>
      <c r="AY18" s="63" t="str">
        <f t="shared" si="2"/>
        <v>-</v>
      </c>
      <c r="AZ18" s="63" cm="1">
        <f t="array" ref="AZ18">IFERROR(INDEX(Kat, $AY18, AZ$11), 0)</f>
        <v>0</v>
      </c>
      <c r="BA18" s="63" cm="1">
        <f t="array" ref="BA18">IFERROR(INDEX(Kat, $AY18, BA$11), 0)</f>
        <v>0</v>
      </c>
      <c r="BB18" s="63" cm="1">
        <f t="array" ref="BB18">IFERROR(INDEX(Kat, $AY18, BB$11), 0)</f>
        <v>0</v>
      </c>
      <c r="BC18" s="63" cm="1">
        <f t="array" ref="BC18">IFERROR(INDEX(Kat, $AY18, BC$11), 0)</f>
        <v>0</v>
      </c>
      <c r="BD18" s="63" cm="1">
        <f t="array" ref="BD18">IFERROR(INDEX(Kat, $AY18, BD$11), 0)</f>
        <v>0</v>
      </c>
      <c r="BE18" s="59"/>
      <c r="BF18" s="65">
        <v>49</v>
      </c>
      <c r="BG18" s="57">
        <f t="shared" si="15"/>
        <v>0</v>
      </c>
      <c r="BH18" s="57">
        <f t="shared" si="11"/>
        <v>1</v>
      </c>
      <c r="BI18" s="59"/>
      <c r="BJ18" s="63">
        <f t="shared" si="3"/>
        <v>0</v>
      </c>
      <c r="BK18" s="57" cm="1">
        <f t="array" ref="BK18">IF(BJ18&gt;0, INDEX(T, BJ18, 4), 1)</f>
        <v>1</v>
      </c>
      <c r="BL18" s="59"/>
      <c r="BM18" s="57">
        <v>1</v>
      </c>
      <c r="BN18" s="59"/>
      <c r="BO18" s="57">
        <f t="shared" si="12"/>
        <v>1</v>
      </c>
      <c r="BP18" s="66">
        <f t="shared" si="4"/>
        <v>0</v>
      </c>
      <c r="BQ18" s="63">
        <f t="shared" si="5"/>
        <v>0</v>
      </c>
      <c r="BR18" s="63" t="str" cm="1">
        <f t="array" ref="BR18">IF($BQ18&gt;0, INDEX($BW$12:$CL$19, $BQ18, $BP18+BR$11), "-")</f>
        <v>-</v>
      </c>
      <c r="BS18" s="63" t="str" cm="1">
        <f t="array" ref="BS18">IF($BQ18&gt;0, INDEX($BW$12:$CL$19, $BQ18, $BP18+BS$11), "-")</f>
        <v>-</v>
      </c>
      <c r="BT18" s="63" t="str" cm="1">
        <f t="array" ref="BT18">IF($BQ18&gt;0, INDEX($BW$12:$CL$19, $BQ18, $BP18+BT$11), "-")</f>
        <v>-</v>
      </c>
      <c r="BU18" s="63" t="str" cm="1">
        <f t="array" ref="BU18">IF($BQ18&gt;0, INDEX($BW$12:$CL$19, $BQ18, $BP18+BU$11), "-")</f>
        <v>-</v>
      </c>
      <c r="BV18" s="58">
        <v>6</v>
      </c>
      <c r="BW18" s="67">
        <v>7.8600000000000003E-2</v>
      </c>
      <c r="BX18" s="67">
        <v>-3.5838000000000001</v>
      </c>
      <c r="BY18" s="67">
        <v>17.291799999999999</v>
      </c>
      <c r="BZ18" s="67">
        <v>72.238299999999995</v>
      </c>
      <c r="CA18" s="67">
        <v>1.4800000000000001E-2</v>
      </c>
      <c r="CB18" s="67">
        <v>-2.4977999999999998</v>
      </c>
      <c r="CC18" s="67">
        <v>13.247</v>
      </c>
      <c r="CD18" s="67">
        <v>77.560299999999998</v>
      </c>
      <c r="CE18" s="67">
        <v>0.12520000000000001</v>
      </c>
      <c r="CF18" s="67">
        <v>-2.613</v>
      </c>
      <c r="CG18" s="67">
        <v>11.9963</v>
      </c>
      <c r="CH18" s="67">
        <v>80.476900000000001</v>
      </c>
      <c r="CI18" s="67">
        <v>0.35980000000000001</v>
      </c>
      <c r="CJ18" s="67">
        <v>-3.2107000000000001</v>
      </c>
      <c r="CK18" s="67">
        <v>10.7933</v>
      </c>
      <c r="CL18" s="67">
        <v>84.106999999999999</v>
      </c>
      <c r="CM18" s="58">
        <v>7</v>
      </c>
      <c r="CO18" s="86">
        <v>3.5</v>
      </c>
      <c r="CP18" s="93">
        <f t="shared" si="13"/>
        <v>-2.8974294663226914</v>
      </c>
      <c r="CQ18" s="93"/>
      <c r="CR18" s="93">
        <f t="shared" si="16"/>
        <v>55.102570533677309</v>
      </c>
      <c r="CS18" s="93">
        <f t="shared" si="14"/>
        <v>-4.7874008636611221</v>
      </c>
    </row>
    <row r="19" spans="1:97" s="86" customFormat="1" ht="14.25" customHeight="1" x14ac:dyDescent="0.2">
      <c r="A19" s="41" cm="1">
        <f t="array" ref="A19">IFERROR(INDEX(Operation, IFERROR(MATCH($M19, Y!$B$40:$B$51, 0), IFERROR(MATCH($M19, Y!$C$40:$C$51, 0), MATCH($M19, Y!$D$40:$D$51, 0))), 4), 0)</f>
        <v>0</v>
      </c>
      <c r="B19" s="92">
        <v>8</v>
      </c>
      <c r="C19" s="7"/>
      <c r="D19" s="7"/>
      <c r="E19" s="36"/>
      <c r="F19" s="8" t="str">
        <f>IF(ISBLANK(E19), "", VLOOKUP(E19, Z!$A$2:$C$4127, 3, FALSE))</f>
        <v/>
      </c>
      <c r="G19" s="53"/>
      <c r="H19" s="82"/>
      <c r="I19" s="49"/>
      <c r="J19" s="104"/>
      <c r="K19" s="104"/>
      <c r="L19" s="105"/>
      <c r="M19" s="40"/>
      <c r="N19" s="38"/>
      <c r="O19" s="38"/>
      <c r="P19" s="38"/>
      <c r="Q19" s="37">
        <f t="shared" si="7"/>
        <v>0</v>
      </c>
      <c r="R19" s="106"/>
      <c r="S19" s="106"/>
      <c r="T19" s="105"/>
      <c r="U19" s="81"/>
      <c r="V19" s="52"/>
      <c r="W19" s="38"/>
      <c r="X19" s="38"/>
      <c r="Y19" s="38"/>
      <c r="Z19" s="37">
        <f t="shared" si="8"/>
        <v>0</v>
      </c>
      <c r="AA19" s="6"/>
      <c r="AB19" s="7"/>
      <c r="AC19" s="36"/>
      <c r="AD19" s="8" t="str">
        <f>IF(ISBLANK(AC19), "", VLOOKUP(AC19, Z!$A$2:$C$4127, 3, FALSE))</f>
        <v/>
      </c>
      <c r="AE19" s="73"/>
      <c r="AF19" s="9">
        <f t="shared" si="9"/>
        <v>0</v>
      </c>
      <c r="AG19" s="46"/>
      <c r="AH19" s="57">
        <f t="shared" si="0"/>
        <v>1</v>
      </c>
      <c r="AI19" s="63" t="str">
        <f t="shared" si="1"/>
        <v>-</v>
      </c>
      <c r="AJ19" s="57" cm="1">
        <f t="array" ref="AJ19">IFERROR(INDEX(Regulation, $AI19, AJ$11), 0)</f>
        <v>0</v>
      </c>
      <c r="AK19" s="57" cm="1">
        <f t="array" ref="AK19">IFERROR(INDEX(Regulation, $AI19, AK$11), 0)</f>
        <v>0</v>
      </c>
      <c r="AL19" s="57" cm="1">
        <f t="array" ref="AL19">IFERROR(INDEX(Regulation, $AI19, AL$11), 0)</f>
        <v>0</v>
      </c>
      <c r="AM19" s="57" cm="1">
        <f t="array" ref="AM19">IFERROR(INDEX(Regulation, $AI19, AM$11), 0)</f>
        <v>0</v>
      </c>
      <c r="AN19" s="57" cm="1">
        <f t="array" ref="AN19">IFERROR(INDEX(Regulation, $AI19, AN$11), 0)</f>
        <v>0</v>
      </c>
      <c r="AO19" s="65" cm="1">
        <f t="array" ref="AO19">IF(P19&gt;0, P19, N19*O19/3600/1000/AH19 * SUMPRODUCT($AZ19:$BD19, $AJ19:$AN19^2.5))</f>
        <v>0</v>
      </c>
      <c r="AP19" s="57">
        <f t="shared" si="10"/>
        <v>0</v>
      </c>
      <c r="AQ19" s="63">
        <v>3</v>
      </c>
      <c r="AR19" s="57" cm="1">
        <f t="array" ref="AR19">IFERROR(INDEX(Regulation, $AQ19, AR$11), 0)</f>
        <v>0</v>
      </c>
      <c r="AS19" s="57" cm="1">
        <f t="array" ref="AS19">IFERROR(INDEX(Regulation, $AQ19, AS$11), 0)</f>
        <v>0.3</v>
      </c>
      <c r="AT19" s="57" cm="1">
        <f t="array" ref="AT19">IFERROR(INDEX(Regulation, $AQ19, AT$11), 0)</f>
        <v>0.5</v>
      </c>
      <c r="AU19" s="57" cm="1">
        <f t="array" ref="AU19">IFERROR(INDEX(Regulation, $AQ19, AU$11), 0)</f>
        <v>0.75</v>
      </c>
      <c r="AV19" s="57" cm="1">
        <f t="array" ref="AV19">IFERROR(INDEX(Regulation, $AQ19, AV$11), 0)</f>
        <v>1</v>
      </c>
      <c r="AW19" s="65" cm="1">
        <f t="array" ref="AW19">IFERROR(IF(Y19&gt;0, Y19, W19*X19/3600/1000/AP19 * SUMPRODUCT($AZ19:$BD19, $AR19:$AV19^2.5)), 0)</f>
        <v>0</v>
      </c>
      <c r="AX19" s="59"/>
      <c r="AY19" s="63" t="str">
        <f t="shared" si="2"/>
        <v>-</v>
      </c>
      <c r="AZ19" s="63" cm="1">
        <f t="array" ref="AZ19">IFERROR(INDEX(Kat, $AY19, AZ$11), 0)</f>
        <v>0</v>
      </c>
      <c r="BA19" s="63" cm="1">
        <f t="array" ref="BA19">IFERROR(INDEX(Kat, $AY19, BA$11), 0)</f>
        <v>0</v>
      </c>
      <c r="BB19" s="63" cm="1">
        <f t="array" ref="BB19">IFERROR(INDEX(Kat, $AY19, BB$11), 0)</f>
        <v>0</v>
      </c>
      <c r="BC19" s="63" cm="1">
        <f t="array" ref="BC19">IFERROR(INDEX(Kat, $AY19, BC$11), 0)</f>
        <v>0</v>
      </c>
      <c r="BD19" s="63" cm="1">
        <f t="array" ref="BD19">IFERROR(INDEX(Kat, $AY19, BD$11), 0)</f>
        <v>0</v>
      </c>
      <c r="BE19" s="59"/>
      <c r="BF19" s="65">
        <v>49</v>
      </c>
      <c r="BG19" s="57">
        <f t="shared" si="15"/>
        <v>0</v>
      </c>
      <c r="BH19" s="57">
        <f t="shared" si="11"/>
        <v>1</v>
      </c>
      <c r="BI19" s="59"/>
      <c r="BJ19" s="63">
        <f t="shared" si="3"/>
        <v>0</v>
      </c>
      <c r="BK19" s="57" cm="1">
        <f t="array" ref="BK19">IF(BJ19&gt;0, INDEX(T, BJ19, 4), 1)</f>
        <v>1</v>
      </c>
      <c r="BL19" s="59"/>
      <c r="BM19" s="57">
        <v>1</v>
      </c>
      <c r="BN19" s="59"/>
      <c r="BO19" s="57">
        <f t="shared" si="12"/>
        <v>1</v>
      </c>
      <c r="BP19" s="66">
        <f t="shared" si="4"/>
        <v>0</v>
      </c>
      <c r="BQ19" s="63">
        <f t="shared" si="5"/>
        <v>0</v>
      </c>
      <c r="BR19" s="63" t="str" cm="1">
        <f t="array" ref="BR19">IF($BQ19&gt;0, INDEX($BW$12:$CL$19, $BQ19, $BP19+BR$11), "-")</f>
        <v>-</v>
      </c>
      <c r="BS19" s="63" t="str" cm="1">
        <f t="array" ref="BS19">IF($BQ19&gt;0, INDEX($BW$12:$CL$19, $BQ19, $BP19+BS$11), "-")</f>
        <v>-</v>
      </c>
      <c r="BT19" s="63" t="str" cm="1">
        <f t="array" ref="BT19">IF($BQ19&gt;0, INDEX($BW$12:$CL$19, $BQ19, $BP19+BT$11), "-")</f>
        <v>-</v>
      </c>
      <c r="BU19" s="63" t="str" cm="1">
        <f t="array" ref="BU19">IF($BQ19&gt;0, INDEX($BW$12:$CL$19, $BQ19, $BP19+BU$11), "-")</f>
        <v>-</v>
      </c>
      <c r="BV19" s="58">
        <v>8</v>
      </c>
      <c r="BW19" s="67">
        <v>2.4432999999999998</v>
      </c>
      <c r="BX19" s="67">
        <v>-13.8</v>
      </c>
      <c r="BY19" s="67">
        <v>30.655999999999999</v>
      </c>
      <c r="BZ19" s="67">
        <v>65.238</v>
      </c>
      <c r="CA19" s="67">
        <v>2.1311</v>
      </c>
      <c r="CB19" s="67">
        <v>-12.029</v>
      </c>
      <c r="CC19" s="67">
        <v>26.719000000000001</v>
      </c>
      <c r="CD19" s="67">
        <v>69.734999999999999</v>
      </c>
      <c r="CE19" s="67">
        <v>0.71889999999999998</v>
      </c>
      <c r="CF19" s="67">
        <v>-5.1677999999999997</v>
      </c>
      <c r="CG19" s="67">
        <v>15.705</v>
      </c>
      <c r="CH19" s="67">
        <v>77.073999999999998</v>
      </c>
      <c r="CI19" s="67">
        <v>0.65559999999999996</v>
      </c>
      <c r="CJ19" s="67">
        <v>-4.7229000000000001</v>
      </c>
      <c r="CK19" s="67">
        <v>13.977</v>
      </c>
      <c r="CL19" s="67">
        <v>80.247</v>
      </c>
      <c r="CM19" s="58">
        <v>8</v>
      </c>
      <c r="CO19" s="86">
        <v>4</v>
      </c>
      <c r="CP19" s="93">
        <f t="shared" si="13"/>
        <v>-2.5315534505314998</v>
      </c>
      <c r="CQ19" s="93"/>
      <c r="CR19" s="93">
        <f t="shared" si="16"/>
        <v>55.468446549468503</v>
      </c>
      <c r="CS19" s="93">
        <f t="shared" si="14"/>
        <v>-4.1784977132932992</v>
      </c>
    </row>
    <row r="20" spans="1:97" s="86" customFormat="1" ht="14.25" x14ac:dyDescent="0.2">
      <c r="A20" s="41" cm="1">
        <f t="array" ref="A20">IFERROR(INDEX(Operation, IFERROR(MATCH($M20, Y!$B$40:$B$51, 0), IFERROR(MATCH($M20, Y!$C$40:$C$51, 0), MATCH($M20, Y!$D$40:$D$51, 0))), 4), 0)</f>
        <v>0</v>
      </c>
      <c r="B20" s="92">
        <v>9</v>
      </c>
      <c r="C20" s="7"/>
      <c r="D20" s="7"/>
      <c r="E20" s="36"/>
      <c r="F20" s="8" t="str">
        <f>IF(ISBLANK(E20), "", VLOOKUP(E20, Z!$A$2:$C$4127, 3, FALSE))</f>
        <v/>
      </c>
      <c r="G20" s="53"/>
      <c r="H20" s="82"/>
      <c r="I20" s="49"/>
      <c r="J20" s="104"/>
      <c r="K20" s="104"/>
      <c r="L20" s="105"/>
      <c r="M20" s="40"/>
      <c r="N20" s="38"/>
      <c r="O20" s="38"/>
      <c r="P20" s="38"/>
      <c r="Q20" s="37">
        <f t="shared" si="7"/>
        <v>0</v>
      </c>
      <c r="R20" s="106"/>
      <c r="S20" s="106"/>
      <c r="T20" s="105"/>
      <c r="U20" s="81"/>
      <c r="V20" s="52"/>
      <c r="W20" s="38"/>
      <c r="X20" s="38"/>
      <c r="Y20" s="38"/>
      <c r="Z20" s="37">
        <f t="shared" si="8"/>
        <v>0</v>
      </c>
      <c r="AA20" s="6"/>
      <c r="AB20" s="7"/>
      <c r="AC20" s="36"/>
      <c r="AD20" s="8" t="str">
        <f>IF(ISBLANK(AC20), "", VLOOKUP(AC20, Z!$A$2:$C$4127, 3, FALSE))</f>
        <v/>
      </c>
      <c r="AE20" s="73"/>
      <c r="AF20" s="9">
        <f t="shared" si="9"/>
        <v>0</v>
      </c>
      <c r="AG20" s="46"/>
      <c r="AH20" s="57">
        <f t="shared" si="0"/>
        <v>1</v>
      </c>
      <c r="AI20" s="63" t="str">
        <f t="shared" si="1"/>
        <v>-</v>
      </c>
      <c r="AJ20" s="57" cm="1">
        <f t="array" ref="AJ20">IFERROR(INDEX(Regulation, $AI20, AJ$11), 0)</f>
        <v>0</v>
      </c>
      <c r="AK20" s="57" cm="1">
        <f t="array" ref="AK20">IFERROR(INDEX(Regulation, $AI20, AK$11), 0)</f>
        <v>0</v>
      </c>
      <c r="AL20" s="57" cm="1">
        <f t="array" ref="AL20">IFERROR(INDEX(Regulation, $AI20, AL$11), 0)</f>
        <v>0</v>
      </c>
      <c r="AM20" s="57" cm="1">
        <f t="array" ref="AM20">IFERROR(INDEX(Regulation, $AI20, AM$11), 0)</f>
        <v>0</v>
      </c>
      <c r="AN20" s="57" cm="1">
        <f t="array" ref="AN20">IFERROR(INDEX(Regulation, $AI20, AN$11), 0)</f>
        <v>0</v>
      </c>
      <c r="AO20" s="65" cm="1">
        <f t="array" ref="AO20">IF(P20&gt;0, P20, N20*O20/3600/1000/AH20 * SUMPRODUCT($AZ20:$BD20, $AJ20:$AN20^2.5))</f>
        <v>0</v>
      </c>
      <c r="AP20" s="57">
        <f t="shared" si="10"/>
        <v>0</v>
      </c>
      <c r="AQ20" s="63">
        <v>3</v>
      </c>
      <c r="AR20" s="57" cm="1">
        <f t="array" ref="AR20">IFERROR(INDEX(Regulation, $AQ20, AR$11), 0)</f>
        <v>0</v>
      </c>
      <c r="AS20" s="57" cm="1">
        <f t="array" ref="AS20">IFERROR(INDEX(Regulation, $AQ20, AS$11), 0)</f>
        <v>0.3</v>
      </c>
      <c r="AT20" s="57" cm="1">
        <f t="array" ref="AT20">IFERROR(INDEX(Regulation, $AQ20, AT$11), 0)</f>
        <v>0.5</v>
      </c>
      <c r="AU20" s="57" cm="1">
        <f t="array" ref="AU20">IFERROR(INDEX(Regulation, $AQ20, AU$11), 0)</f>
        <v>0.75</v>
      </c>
      <c r="AV20" s="57" cm="1">
        <f t="array" ref="AV20">IFERROR(INDEX(Regulation, $AQ20, AV$11), 0)</f>
        <v>1</v>
      </c>
      <c r="AW20" s="65" cm="1">
        <f t="array" ref="AW20">IFERROR(IF(Y20&gt;0, Y20, W20*X20/3600/1000/AP20 * SUMPRODUCT($AZ20:$BD20, $AR20:$AV20^2.5)), 0)</f>
        <v>0</v>
      </c>
      <c r="AX20" s="59"/>
      <c r="AY20" s="63" t="str">
        <f t="shared" si="2"/>
        <v>-</v>
      </c>
      <c r="AZ20" s="63" cm="1">
        <f t="array" ref="AZ20">IFERROR(INDEX(Kat, $AY20, AZ$11), 0)</f>
        <v>0</v>
      </c>
      <c r="BA20" s="63" cm="1">
        <f t="array" ref="BA20">IFERROR(INDEX(Kat, $AY20, BA$11), 0)</f>
        <v>0</v>
      </c>
      <c r="BB20" s="63" cm="1">
        <f t="array" ref="BB20">IFERROR(INDEX(Kat, $AY20, BB$11), 0)</f>
        <v>0</v>
      </c>
      <c r="BC20" s="63" cm="1">
        <f t="array" ref="BC20">IFERROR(INDEX(Kat, $AY20, BC$11), 0)</f>
        <v>0</v>
      </c>
      <c r="BD20" s="63" cm="1">
        <f t="array" ref="BD20">IFERROR(INDEX(Kat, $AY20, BD$11), 0)</f>
        <v>0</v>
      </c>
      <c r="BE20" s="59"/>
      <c r="BF20" s="65">
        <v>49</v>
      </c>
      <c r="BG20" s="57">
        <f t="shared" si="15"/>
        <v>0</v>
      </c>
      <c r="BH20" s="57">
        <f t="shared" si="11"/>
        <v>1</v>
      </c>
      <c r="BI20" s="59"/>
      <c r="BJ20" s="63">
        <f t="shared" si="3"/>
        <v>0</v>
      </c>
      <c r="BK20" s="57" cm="1">
        <f t="array" ref="BK20">IF(BJ20&gt;0, INDEX(T, BJ20, 4), 1)</f>
        <v>1</v>
      </c>
      <c r="BL20" s="59"/>
      <c r="BM20" s="57">
        <v>1</v>
      </c>
      <c r="BN20" s="59"/>
      <c r="BO20" s="57">
        <f t="shared" si="12"/>
        <v>1</v>
      </c>
      <c r="BP20" s="66">
        <f t="shared" si="4"/>
        <v>0</v>
      </c>
      <c r="BQ20" s="63">
        <f t="shared" si="5"/>
        <v>0</v>
      </c>
      <c r="BR20" s="63" t="str" cm="1">
        <f t="array" ref="BR20">IF($BQ20&gt;0, INDEX($BW$12:$CL$19, $BQ20, $BP20+BR$11), "-")</f>
        <v>-</v>
      </c>
      <c r="BS20" s="63" t="str" cm="1">
        <f t="array" ref="BS20">IF($BQ20&gt;0, INDEX($BW$12:$CL$19, $BQ20, $BP20+BS$11), "-")</f>
        <v>-</v>
      </c>
      <c r="BT20" s="63" t="str" cm="1">
        <f t="array" ref="BT20">IF($BQ20&gt;0, INDEX($BW$12:$CL$19, $BQ20, $BP20+BT$11), "-")</f>
        <v>-</v>
      </c>
      <c r="BU20" s="63" t="str" cm="1">
        <f t="array" ref="BU20">IF($BQ20&gt;0, INDEX($BW$12:$CL$19, $BQ20, $BP20+BU$11), "-")</f>
        <v>-</v>
      </c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94"/>
      <c r="CJ20" s="59"/>
      <c r="CK20" s="59"/>
      <c r="CL20" s="59"/>
      <c r="CM20" s="59"/>
      <c r="CO20" s="86">
        <v>4.5</v>
      </c>
      <c r="CP20" s="93">
        <f t="shared" si="13"/>
        <v>-2.2088279328330085</v>
      </c>
      <c r="CQ20" s="93"/>
      <c r="CR20" s="93">
        <f t="shared" si="16"/>
        <v>55.79117206716699</v>
      </c>
      <c r="CS20" s="93">
        <f t="shared" si="14"/>
        <v>-3.6414070707001907</v>
      </c>
    </row>
    <row r="21" spans="1:97" s="86" customFormat="1" ht="14.25" x14ac:dyDescent="0.2">
      <c r="A21" s="41" cm="1">
        <f t="array" ref="A21">IFERROR(INDEX(Operation, IFERROR(MATCH($M21, Y!$B$40:$B$51, 0), IFERROR(MATCH($M21, Y!$C$40:$C$51, 0), MATCH($M21, Y!$D$40:$D$51, 0))), 4), 0)</f>
        <v>0</v>
      </c>
      <c r="B21" s="92">
        <v>10</v>
      </c>
      <c r="C21" s="7"/>
      <c r="D21" s="7"/>
      <c r="E21" s="36"/>
      <c r="F21" s="8" t="str">
        <f>IF(ISBLANK(E21), "", VLOOKUP(E21, Z!$A$2:$C$4127, 3, FALSE))</f>
        <v/>
      </c>
      <c r="G21" s="53"/>
      <c r="H21" s="82"/>
      <c r="I21" s="49"/>
      <c r="J21" s="104"/>
      <c r="K21" s="104"/>
      <c r="L21" s="105"/>
      <c r="M21" s="40"/>
      <c r="N21" s="38"/>
      <c r="O21" s="38"/>
      <c r="P21" s="38"/>
      <c r="Q21" s="37">
        <f t="shared" si="7"/>
        <v>0</v>
      </c>
      <c r="R21" s="106"/>
      <c r="S21" s="106"/>
      <c r="T21" s="105"/>
      <c r="U21" s="81"/>
      <c r="V21" s="52"/>
      <c r="W21" s="38"/>
      <c r="X21" s="38"/>
      <c r="Y21" s="38"/>
      <c r="Z21" s="37">
        <f t="shared" si="8"/>
        <v>0</v>
      </c>
      <c r="AA21" s="6"/>
      <c r="AB21" s="7"/>
      <c r="AC21" s="36"/>
      <c r="AD21" s="8" t="str">
        <f>IF(ISBLANK(AC21), "", VLOOKUP(AC21, Z!$A$2:$C$4127, 3, FALSE))</f>
        <v/>
      </c>
      <c r="AE21" s="73"/>
      <c r="AF21" s="9">
        <f t="shared" si="9"/>
        <v>0</v>
      </c>
      <c r="AG21" s="46"/>
      <c r="AH21" s="57">
        <f t="shared" si="0"/>
        <v>1</v>
      </c>
      <c r="AI21" s="63" t="str">
        <f t="shared" si="1"/>
        <v>-</v>
      </c>
      <c r="AJ21" s="57" cm="1">
        <f t="array" ref="AJ21">IFERROR(INDEX(Regulation, $AI21, AJ$11), 0)</f>
        <v>0</v>
      </c>
      <c r="AK21" s="57" cm="1">
        <f t="array" ref="AK21">IFERROR(INDEX(Regulation, $AI21, AK$11), 0)</f>
        <v>0</v>
      </c>
      <c r="AL21" s="57" cm="1">
        <f t="array" ref="AL21">IFERROR(INDEX(Regulation, $AI21, AL$11), 0)</f>
        <v>0</v>
      </c>
      <c r="AM21" s="57" cm="1">
        <f t="array" ref="AM21">IFERROR(INDEX(Regulation, $AI21, AM$11), 0)</f>
        <v>0</v>
      </c>
      <c r="AN21" s="57" cm="1">
        <f t="array" ref="AN21">IFERROR(INDEX(Regulation, $AI21, AN$11), 0)</f>
        <v>0</v>
      </c>
      <c r="AO21" s="65" cm="1">
        <f t="array" ref="AO21">IF(P21&gt;0, P21, N21*O21/3600/1000/AH21 * SUMPRODUCT($AZ21:$BD21, $AJ21:$AN21^2.5))</f>
        <v>0</v>
      </c>
      <c r="AP21" s="57">
        <f t="shared" si="10"/>
        <v>0</v>
      </c>
      <c r="AQ21" s="63">
        <v>3</v>
      </c>
      <c r="AR21" s="57" cm="1">
        <f t="array" ref="AR21">IFERROR(INDEX(Regulation, $AQ21, AR$11), 0)</f>
        <v>0</v>
      </c>
      <c r="AS21" s="57" cm="1">
        <f t="array" ref="AS21">IFERROR(INDEX(Regulation, $AQ21, AS$11), 0)</f>
        <v>0.3</v>
      </c>
      <c r="AT21" s="57" cm="1">
        <f t="array" ref="AT21">IFERROR(INDEX(Regulation, $AQ21, AT$11), 0)</f>
        <v>0.5</v>
      </c>
      <c r="AU21" s="57" cm="1">
        <f t="array" ref="AU21">IFERROR(INDEX(Regulation, $AQ21, AU$11), 0)</f>
        <v>0.75</v>
      </c>
      <c r="AV21" s="57" cm="1">
        <f t="array" ref="AV21">IFERROR(INDEX(Regulation, $AQ21, AV$11), 0)</f>
        <v>1</v>
      </c>
      <c r="AW21" s="65" cm="1">
        <f t="array" ref="AW21">IFERROR(IF(Y21&gt;0, Y21, W21*X21/3600/1000/AP21 * SUMPRODUCT($AZ21:$BD21, $AR21:$AV21^2.5)), 0)</f>
        <v>0</v>
      </c>
      <c r="AX21" s="59"/>
      <c r="AY21" s="63" t="str">
        <f t="shared" si="2"/>
        <v>-</v>
      </c>
      <c r="AZ21" s="63" cm="1">
        <f t="array" ref="AZ21">IFERROR(INDEX(Kat, $AY21, AZ$11), 0)</f>
        <v>0</v>
      </c>
      <c r="BA21" s="63" cm="1">
        <f t="array" ref="BA21">IFERROR(INDEX(Kat, $AY21, BA$11), 0)</f>
        <v>0</v>
      </c>
      <c r="BB21" s="63" cm="1">
        <f t="array" ref="BB21">IFERROR(INDEX(Kat, $AY21, BB$11), 0)</f>
        <v>0</v>
      </c>
      <c r="BC21" s="63" cm="1">
        <f t="array" ref="BC21">IFERROR(INDEX(Kat, $AY21, BC$11), 0)</f>
        <v>0</v>
      </c>
      <c r="BD21" s="63" cm="1">
        <f t="array" ref="BD21">IFERROR(INDEX(Kat, $AY21, BD$11), 0)</f>
        <v>0</v>
      </c>
      <c r="BE21" s="59"/>
      <c r="BF21" s="65">
        <v>49</v>
      </c>
      <c r="BG21" s="57">
        <f t="shared" si="15"/>
        <v>0</v>
      </c>
      <c r="BH21" s="57">
        <f t="shared" si="11"/>
        <v>1</v>
      </c>
      <c r="BI21" s="59"/>
      <c r="BJ21" s="63">
        <f t="shared" si="3"/>
        <v>0</v>
      </c>
      <c r="BK21" s="57" cm="1">
        <f t="array" ref="BK21">IF(BJ21&gt;0, INDEX(T, BJ21, 4), 1)</f>
        <v>1</v>
      </c>
      <c r="BL21" s="59"/>
      <c r="BM21" s="57">
        <v>1</v>
      </c>
      <c r="BN21" s="59"/>
      <c r="BO21" s="57">
        <f t="shared" si="12"/>
        <v>1</v>
      </c>
      <c r="BP21" s="66">
        <f t="shared" si="4"/>
        <v>0</v>
      </c>
      <c r="BQ21" s="63">
        <f t="shared" si="5"/>
        <v>0</v>
      </c>
      <c r="BR21" s="63" t="str" cm="1">
        <f t="array" ref="BR21">IF($BQ21&gt;0, INDEX($BW$12:$CL$19, $BQ21, $BP21+BR$11), "-")</f>
        <v>-</v>
      </c>
      <c r="BS21" s="63" t="str" cm="1">
        <f t="array" ref="BS21">IF($BQ21&gt;0, INDEX($BW$12:$CL$19, $BQ21, $BP21+BS$11), "-")</f>
        <v>-</v>
      </c>
      <c r="BT21" s="63" t="str" cm="1">
        <f t="array" ref="BT21">IF($BQ21&gt;0, INDEX($BW$12:$CL$19, $BQ21, $BP21+BT$11), "-")</f>
        <v>-</v>
      </c>
      <c r="BU21" s="63" t="str" cm="1">
        <f t="array" ref="BU21">IF($BQ21&gt;0, INDEX($BW$12:$CL$19, $BQ21, $BP21+BU$11), "-")</f>
        <v>-</v>
      </c>
      <c r="BV21" s="59"/>
      <c r="BW21" s="68" t="s">
        <v>4524</v>
      </c>
      <c r="BX21" s="68" t="s">
        <v>4619</v>
      </c>
      <c r="BY21" s="59"/>
      <c r="BZ21" s="59"/>
      <c r="CA21" s="59"/>
      <c r="CB21" s="59"/>
      <c r="CC21" s="59"/>
      <c r="CD21" s="59"/>
      <c r="CE21" s="59"/>
      <c r="CF21" s="59"/>
      <c r="CG21" s="59"/>
      <c r="CH21" s="59"/>
      <c r="CI21" s="59"/>
      <c r="CJ21" s="59"/>
      <c r="CK21" s="59"/>
      <c r="CL21" s="59"/>
      <c r="CM21" s="59"/>
      <c r="CO21" s="86">
        <v>5</v>
      </c>
      <c r="CP21" s="93">
        <f t="shared" si="13"/>
        <v>-1.920140119930565</v>
      </c>
      <c r="CQ21" s="93"/>
      <c r="CR21" s="93">
        <f t="shared" si="16"/>
        <v>56.079859880069435</v>
      </c>
      <c r="CS21" s="93">
        <f t="shared" si="14"/>
        <v>-3.1609631193005034</v>
      </c>
    </row>
    <row r="22" spans="1:97" s="86" customFormat="1" ht="14.25" x14ac:dyDescent="0.2">
      <c r="A22" s="41" cm="1">
        <f t="array" ref="A22">IFERROR(INDEX(Operation, IFERROR(MATCH($M22, Y!$B$40:$B$51, 0), IFERROR(MATCH($M22, Y!$C$40:$C$51, 0), MATCH($M22, Y!$D$40:$D$51, 0))), 4), 0)</f>
        <v>0</v>
      </c>
      <c r="B22" s="92">
        <v>11</v>
      </c>
      <c r="C22" s="7"/>
      <c r="D22" s="102"/>
      <c r="E22" s="36"/>
      <c r="F22" s="8" t="str">
        <f>IF(ISBLANK(E22), "", VLOOKUP(E22, Z!$A$2:$C$4127, 3, FALSE))</f>
        <v/>
      </c>
      <c r="G22" s="53"/>
      <c r="H22" s="82"/>
      <c r="I22" s="49"/>
      <c r="J22" s="104"/>
      <c r="K22" s="104"/>
      <c r="L22" s="105"/>
      <c r="M22" s="40"/>
      <c r="N22" s="38"/>
      <c r="O22" s="38"/>
      <c r="P22" s="38"/>
      <c r="Q22" s="37">
        <f t="shared" si="7"/>
        <v>0</v>
      </c>
      <c r="R22" s="106"/>
      <c r="S22" s="106"/>
      <c r="T22" s="105"/>
      <c r="U22" s="81"/>
      <c r="V22" s="52"/>
      <c r="W22" s="38"/>
      <c r="X22" s="38"/>
      <c r="Y22" s="38"/>
      <c r="Z22" s="37">
        <f t="shared" si="8"/>
        <v>0</v>
      </c>
      <c r="AA22" s="6"/>
      <c r="AB22" s="7"/>
      <c r="AC22" s="36"/>
      <c r="AD22" s="8" t="str">
        <f>IF(ISBLANK(AC22), "", VLOOKUP(AC22, Z!$A$2:$C$4127, 3, FALSE))</f>
        <v/>
      </c>
      <c r="AE22" s="73"/>
      <c r="AF22" s="9">
        <f t="shared" si="9"/>
        <v>0</v>
      </c>
      <c r="AG22" s="46"/>
      <c r="AH22" s="57">
        <f t="shared" si="0"/>
        <v>1</v>
      </c>
      <c r="AI22" s="63" t="str">
        <f t="shared" si="1"/>
        <v>-</v>
      </c>
      <c r="AJ22" s="57" cm="1">
        <f t="array" ref="AJ22">IFERROR(INDEX(Regulation, $AI22, AJ$11), 0)</f>
        <v>0</v>
      </c>
      <c r="AK22" s="57" cm="1">
        <f t="array" ref="AK22">IFERROR(INDEX(Regulation, $AI22, AK$11), 0)</f>
        <v>0</v>
      </c>
      <c r="AL22" s="57" cm="1">
        <f t="array" ref="AL22">IFERROR(INDEX(Regulation, $AI22, AL$11), 0)</f>
        <v>0</v>
      </c>
      <c r="AM22" s="57" cm="1">
        <f t="array" ref="AM22">IFERROR(INDEX(Regulation, $AI22, AM$11), 0)</f>
        <v>0</v>
      </c>
      <c r="AN22" s="57" cm="1">
        <f t="array" ref="AN22">IFERROR(INDEX(Regulation, $AI22, AN$11), 0)</f>
        <v>0</v>
      </c>
      <c r="AO22" s="65" cm="1">
        <f t="array" ref="AO22">IF(P22&gt;0, P22, N22*O22/3600/1000/AH22 * SUMPRODUCT($AZ22:$BD22, $AJ22:$AN22^2.5))</f>
        <v>0</v>
      </c>
      <c r="AP22" s="57">
        <f t="shared" si="10"/>
        <v>0</v>
      </c>
      <c r="AQ22" s="63">
        <v>3</v>
      </c>
      <c r="AR22" s="57" cm="1">
        <f t="array" ref="AR22">IFERROR(INDEX(Regulation, $AQ22, AR$11), 0)</f>
        <v>0</v>
      </c>
      <c r="AS22" s="57" cm="1">
        <f t="array" ref="AS22">IFERROR(INDEX(Regulation, $AQ22, AS$11), 0)</f>
        <v>0.3</v>
      </c>
      <c r="AT22" s="57" cm="1">
        <f t="array" ref="AT22">IFERROR(INDEX(Regulation, $AQ22, AT$11), 0)</f>
        <v>0.5</v>
      </c>
      <c r="AU22" s="57" cm="1">
        <f t="array" ref="AU22">IFERROR(INDEX(Regulation, $AQ22, AU$11), 0)</f>
        <v>0.75</v>
      </c>
      <c r="AV22" s="57" cm="1">
        <f t="array" ref="AV22">IFERROR(INDEX(Regulation, $AQ22, AV$11), 0)</f>
        <v>1</v>
      </c>
      <c r="AW22" s="65" cm="1">
        <f t="array" ref="AW22">IFERROR(IF(Y22&gt;0, Y22, W22*X22/3600/1000/AP22 * SUMPRODUCT($AZ22:$BD22, $AR22:$AV22^2.5)), 0)</f>
        <v>0</v>
      </c>
      <c r="AX22" s="59"/>
      <c r="AY22" s="63" t="str">
        <f t="shared" si="2"/>
        <v>-</v>
      </c>
      <c r="AZ22" s="63" cm="1">
        <f t="array" ref="AZ22">IFERROR(INDEX(Kat, $AY22, AZ$11), 0)</f>
        <v>0</v>
      </c>
      <c r="BA22" s="63" cm="1">
        <f t="array" ref="BA22">IFERROR(INDEX(Kat, $AY22, BA$11), 0)</f>
        <v>0</v>
      </c>
      <c r="BB22" s="63" cm="1">
        <f t="array" ref="BB22">IFERROR(INDEX(Kat, $AY22, BB$11), 0)</f>
        <v>0</v>
      </c>
      <c r="BC22" s="63" cm="1">
        <f t="array" ref="BC22">IFERROR(INDEX(Kat, $AY22, BC$11), 0)</f>
        <v>0</v>
      </c>
      <c r="BD22" s="63" cm="1">
        <f t="array" ref="BD22">IFERROR(INDEX(Kat, $AY22, BD$11), 0)</f>
        <v>0</v>
      </c>
      <c r="BE22" s="59"/>
      <c r="BF22" s="65">
        <v>49</v>
      </c>
      <c r="BG22" s="57">
        <f t="shared" si="15"/>
        <v>0</v>
      </c>
      <c r="BH22" s="57">
        <f t="shared" si="11"/>
        <v>1</v>
      </c>
      <c r="BI22" s="59"/>
      <c r="BJ22" s="63">
        <f t="shared" si="3"/>
        <v>0</v>
      </c>
      <c r="BK22" s="57" cm="1">
        <f t="array" ref="BK22">IF(BJ22&gt;0, INDEX(T, BJ22, 4), 1)</f>
        <v>1</v>
      </c>
      <c r="BL22" s="59"/>
      <c r="BM22" s="57">
        <v>1</v>
      </c>
      <c r="BN22" s="59"/>
      <c r="BO22" s="57">
        <f t="shared" si="12"/>
        <v>1</v>
      </c>
      <c r="BP22" s="66">
        <f t="shared" si="4"/>
        <v>0</v>
      </c>
      <c r="BQ22" s="63">
        <f t="shared" si="5"/>
        <v>0</v>
      </c>
      <c r="BR22" s="63" t="str" cm="1">
        <f t="array" ref="BR22">IF($BQ22&gt;0, INDEX($BW$12:$CL$19, $BQ22, $BP22+BR$11), "-")</f>
        <v>-</v>
      </c>
      <c r="BS22" s="63" t="str" cm="1">
        <f t="array" ref="BS22">IF($BQ22&gt;0, INDEX($BW$12:$CL$19, $BQ22, $BP22+BS$11), "-")</f>
        <v>-</v>
      </c>
      <c r="BT22" s="63" t="str" cm="1">
        <f t="array" ref="BT22">IF($BQ22&gt;0, INDEX($BW$12:$CL$19, $BQ22, $BP22+BT$11), "-")</f>
        <v>-</v>
      </c>
      <c r="BU22" s="63" t="str" cm="1">
        <f t="array" ref="BU22">IF($BQ22&gt;0, INDEX($BW$12:$CL$19, $BQ22, $BP22+BU$11), "-")</f>
        <v>-</v>
      </c>
      <c r="BV22" s="59"/>
      <c r="BW22" s="68" t="s">
        <v>4523</v>
      </c>
      <c r="BX22" s="68" t="s">
        <v>4620</v>
      </c>
      <c r="BY22" s="59"/>
      <c r="BZ22" s="59"/>
      <c r="CA22" s="59"/>
      <c r="CB22" s="59"/>
      <c r="CC22" s="59"/>
      <c r="CD22" s="59"/>
      <c r="CE22" s="59"/>
      <c r="CF22" s="59"/>
      <c r="CG22" s="59"/>
      <c r="CH22" s="59"/>
      <c r="CI22" s="59"/>
      <c r="CJ22" s="59"/>
      <c r="CK22" s="59"/>
      <c r="CL22" s="59"/>
      <c r="CM22" s="59"/>
      <c r="CO22" s="86">
        <v>5.5</v>
      </c>
      <c r="CP22" s="93">
        <f t="shared" si="13"/>
        <v>-1.6589902272667141</v>
      </c>
      <c r="CQ22" s="93"/>
      <c r="CR22" s="93">
        <f t="shared" si="16"/>
        <v>56.341009772733287</v>
      </c>
      <c r="CS22" s="93">
        <f t="shared" si="14"/>
        <v>-2.7263486993927817</v>
      </c>
    </row>
    <row r="23" spans="1:97" s="86" customFormat="1" ht="14.25" x14ac:dyDescent="0.2">
      <c r="A23" s="41" cm="1">
        <f t="array" ref="A23">IFERROR(INDEX(Operation, IFERROR(MATCH($M23, Y!$B$40:$B$51, 0), IFERROR(MATCH($M23, Y!$C$40:$C$51, 0), MATCH($M23, Y!$D$40:$D$51, 0))), 4), 0)</f>
        <v>0</v>
      </c>
      <c r="B23" s="92">
        <v>12</v>
      </c>
      <c r="C23" s="7"/>
      <c r="D23" s="7"/>
      <c r="E23" s="36"/>
      <c r="F23" s="8" t="str">
        <f>IF(ISBLANK(E23), "", VLOOKUP(E23, Z!$A$2:$C$4127, 3, FALSE))</f>
        <v/>
      </c>
      <c r="G23" s="53"/>
      <c r="H23" s="82"/>
      <c r="I23" s="49"/>
      <c r="J23" s="104"/>
      <c r="K23" s="104"/>
      <c r="L23" s="105"/>
      <c r="M23" s="40"/>
      <c r="N23" s="38"/>
      <c r="O23" s="38"/>
      <c r="P23" s="38"/>
      <c r="Q23" s="37">
        <f t="shared" si="7"/>
        <v>0</v>
      </c>
      <c r="R23" s="106"/>
      <c r="S23" s="106"/>
      <c r="T23" s="105"/>
      <c r="U23" s="81"/>
      <c r="V23" s="52"/>
      <c r="W23" s="38"/>
      <c r="X23" s="38"/>
      <c r="Y23" s="38"/>
      <c r="Z23" s="37">
        <f t="shared" si="8"/>
        <v>0</v>
      </c>
      <c r="AA23" s="6"/>
      <c r="AB23" s="7"/>
      <c r="AC23" s="36"/>
      <c r="AD23" s="8" t="str">
        <f>IF(ISBLANK(AC23), "", VLOOKUP(AC23, Z!$A$2:$C$4127, 3, FALSE))</f>
        <v/>
      </c>
      <c r="AE23" s="73"/>
      <c r="AF23" s="9">
        <f t="shared" si="9"/>
        <v>0</v>
      </c>
      <c r="AG23" s="46"/>
      <c r="AH23" s="57">
        <f t="shared" si="0"/>
        <v>1</v>
      </c>
      <c r="AI23" s="63" t="str">
        <f t="shared" si="1"/>
        <v>-</v>
      </c>
      <c r="AJ23" s="57" cm="1">
        <f t="array" ref="AJ23">IFERROR(INDEX(Regulation, $AI23, AJ$11), 0)</f>
        <v>0</v>
      </c>
      <c r="AK23" s="57" cm="1">
        <f t="array" ref="AK23">IFERROR(INDEX(Regulation, $AI23, AK$11), 0)</f>
        <v>0</v>
      </c>
      <c r="AL23" s="57" cm="1">
        <f t="array" ref="AL23">IFERROR(INDEX(Regulation, $AI23, AL$11), 0)</f>
        <v>0</v>
      </c>
      <c r="AM23" s="57" cm="1">
        <f t="array" ref="AM23">IFERROR(INDEX(Regulation, $AI23, AM$11), 0)</f>
        <v>0</v>
      </c>
      <c r="AN23" s="57" cm="1">
        <f t="array" ref="AN23">IFERROR(INDEX(Regulation, $AI23, AN$11), 0)</f>
        <v>0</v>
      </c>
      <c r="AO23" s="65" cm="1">
        <f t="array" ref="AO23">IF(P23&gt;0, P23, N23*O23/3600/1000/AH23 * SUMPRODUCT($AZ23:$BD23, $AJ23:$AN23^2.5))</f>
        <v>0</v>
      </c>
      <c r="AP23" s="57">
        <f t="shared" si="10"/>
        <v>0</v>
      </c>
      <c r="AQ23" s="63">
        <v>3</v>
      </c>
      <c r="AR23" s="57" cm="1">
        <f t="array" ref="AR23">IFERROR(INDEX(Regulation, $AQ23, AR$11), 0)</f>
        <v>0</v>
      </c>
      <c r="AS23" s="57" cm="1">
        <f t="array" ref="AS23">IFERROR(INDEX(Regulation, $AQ23, AS$11), 0)</f>
        <v>0.3</v>
      </c>
      <c r="AT23" s="57" cm="1">
        <f t="array" ref="AT23">IFERROR(INDEX(Regulation, $AQ23, AT$11), 0)</f>
        <v>0.5</v>
      </c>
      <c r="AU23" s="57" cm="1">
        <f t="array" ref="AU23">IFERROR(INDEX(Regulation, $AQ23, AU$11), 0)</f>
        <v>0.75</v>
      </c>
      <c r="AV23" s="57" cm="1">
        <f t="array" ref="AV23">IFERROR(INDEX(Regulation, $AQ23, AV$11), 0)</f>
        <v>1</v>
      </c>
      <c r="AW23" s="65" cm="1">
        <f t="array" ref="AW23">IFERROR(IF(Y23&gt;0, Y23, W23*X23/3600/1000/AP23 * SUMPRODUCT($AZ23:$BD23, $AR23:$AV23^2.5)), 0)</f>
        <v>0</v>
      </c>
      <c r="AX23" s="59"/>
      <c r="AY23" s="63" t="str">
        <f t="shared" si="2"/>
        <v>-</v>
      </c>
      <c r="AZ23" s="63" cm="1">
        <f t="array" ref="AZ23">IFERROR(INDEX(Kat, $AY23, AZ$11), 0)</f>
        <v>0</v>
      </c>
      <c r="BA23" s="63" cm="1">
        <f t="array" ref="BA23">IFERROR(INDEX(Kat, $AY23, BA$11), 0)</f>
        <v>0</v>
      </c>
      <c r="BB23" s="63" cm="1">
        <f t="array" ref="BB23">IFERROR(INDEX(Kat, $AY23, BB$11), 0)</f>
        <v>0</v>
      </c>
      <c r="BC23" s="63" cm="1">
        <f t="array" ref="BC23">IFERROR(INDEX(Kat, $AY23, BC$11), 0)</f>
        <v>0</v>
      </c>
      <c r="BD23" s="63" cm="1">
        <f t="array" ref="BD23">IFERROR(INDEX(Kat, $AY23, BD$11), 0)</f>
        <v>0</v>
      </c>
      <c r="BE23" s="59"/>
      <c r="BF23" s="65">
        <v>49</v>
      </c>
      <c r="BG23" s="57">
        <f t="shared" si="15"/>
        <v>0</v>
      </c>
      <c r="BH23" s="57">
        <f t="shared" si="11"/>
        <v>1</v>
      </c>
      <c r="BI23" s="59"/>
      <c r="BJ23" s="63">
        <f t="shared" si="3"/>
        <v>0</v>
      </c>
      <c r="BK23" s="57" cm="1">
        <f t="array" ref="BK23">IF(BJ23&gt;0, INDEX(T, BJ23, 4), 1)</f>
        <v>1</v>
      </c>
      <c r="BL23" s="59"/>
      <c r="BM23" s="57">
        <v>1</v>
      </c>
      <c r="BN23" s="59"/>
      <c r="BO23" s="57">
        <f t="shared" si="12"/>
        <v>1</v>
      </c>
      <c r="BP23" s="66">
        <f t="shared" si="4"/>
        <v>0</v>
      </c>
      <c r="BQ23" s="63">
        <f t="shared" si="5"/>
        <v>0</v>
      </c>
      <c r="BR23" s="63" t="str" cm="1">
        <f t="array" ref="BR23">IF($BQ23&gt;0, INDEX($BW$12:$CL$19, $BQ23, $BP23+BR$11), "-")</f>
        <v>-</v>
      </c>
      <c r="BS23" s="63" t="str" cm="1">
        <f t="array" ref="BS23">IF($BQ23&gt;0, INDEX($BW$12:$CL$19, $BQ23, $BP23+BS$11), "-")</f>
        <v>-</v>
      </c>
      <c r="BT23" s="63" t="str" cm="1">
        <f t="array" ref="BT23">IF($BQ23&gt;0, INDEX($BW$12:$CL$19, $BQ23, $BP23+BT$11), "-")</f>
        <v>-</v>
      </c>
      <c r="BU23" s="63" t="str" cm="1">
        <f t="array" ref="BU23">IF($BQ23&gt;0, INDEX($BW$12:$CL$19, $BQ23, $BP23+BU$11), "-")</f>
        <v>-</v>
      </c>
      <c r="BV23" s="59"/>
      <c r="BW23" s="68" t="s">
        <v>4625</v>
      </c>
      <c r="BX23" s="68" t="s">
        <v>4621</v>
      </c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O23" s="86">
        <v>6</v>
      </c>
      <c r="CP23" s="93">
        <f t="shared" si="13"/>
        <v>-1.4205790543151293</v>
      </c>
      <c r="CQ23" s="93"/>
      <c r="CR23" s="93">
        <f t="shared" si="16"/>
        <v>56.579420945684873</v>
      </c>
      <c r="CS23" s="93">
        <f t="shared" si="14"/>
        <v>-2.3295768203200709</v>
      </c>
    </row>
    <row r="24" spans="1:97" s="86" customFormat="1" ht="14.25" x14ac:dyDescent="0.2">
      <c r="A24" s="41" cm="1">
        <f t="array" ref="A24">IFERROR(INDEX(Operation, IFERROR(MATCH($M24, Y!$B$40:$B$51, 0), IFERROR(MATCH($M24, Y!$C$40:$C$51, 0), MATCH($M24, Y!$D$40:$D$51, 0))), 4), 0)</f>
        <v>0</v>
      </c>
      <c r="B24" s="92">
        <v>13</v>
      </c>
      <c r="C24" s="7"/>
      <c r="D24" s="7"/>
      <c r="E24" s="36"/>
      <c r="F24" s="8" t="str">
        <f>IF(ISBLANK(E24), "", VLOOKUP(E24, Z!$A$2:$C$4127, 3, FALSE))</f>
        <v/>
      </c>
      <c r="G24" s="53"/>
      <c r="H24" s="82"/>
      <c r="I24" s="49"/>
      <c r="J24" s="104"/>
      <c r="K24" s="104"/>
      <c r="L24" s="105"/>
      <c r="M24" s="40"/>
      <c r="N24" s="38"/>
      <c r="O24" s="38"/>
      <c r="P24" s="38"/>
      <c r="Q24" s="37">
        <f t="shared" si="7"/>
        <v>0</v>
      </c>
      <c r="R24" s="106"/>
      <c r="S24" s="106"/>
      <c r="T24" s="105"/>
      <c r="U24" s="81"/>
      <c r="V24" s="52"/>
      <c r="W24" s="38"/>
      <c r="X24" s="38"/>
      <c r="Y24" s="38"/>
      <c r="Z24" s="37">
        <f t="shared" si="8"/>
        <v>0</v>
      </c>
      <c r="AA24" s="6"/>
      <c r="AB24" s="7"/>
      <c r="AC24" s="36"/>
      <c r="AD24" s="8" t="str">
        <f>IF(ISBLANK(AC24), "", VLOOKUP(AC24, Z!$A$2:$C$4127, 3, FALSE))</f>
        <v/>
      </c>
      <c r="AE24" s="73"/>
      <c r="AF24" s="9">
        <f t="shared" si="9"/>
        <v>0</v>
      </c>
      <c r="AG24" s="46"/>
      <c r="AH24" s="57">
        <f t="shared" si="0"/>
        <v>1</v>
      </c>
      <c r="AI24" s="63" t="str">
        <f t="shared" si="1"/>
        <v>-</v>
      </c>
      <c r="AJ24" s="57" cm="1">
        <f t="array" ref="AJ24">IFERROR(INDEX(Regulation, $AI24, AJ$11), 0)</f>
        <v>0</v>
      </c>
      <c r="AK24" s="57" cm="1">
        <f t="array" ref="AK24">IFERROR(INDEX(Regulation, $AI24, AK$11), 0)</f>
        <v>0</v>
      </c>
      <c r="AL24" s="57" cm="1">
        <f t="array" ref="AL24">IFERROR(INDEX(Regulation, $AI24, AL$11), 0)</f>
        <v>0</v>
      </c>
      <c r="AM24" s="57" cm="1">
        <f t="array" ref="AM24">IFERROR(INDEX(Regulation, $AI24, AM$11), 0)</f>
        <v>0</v>
      </c>
      <c r="AN24" s="57" cm="1">
        <f t="array" ref="AN24">IFERROR(INDEX(Regulation, $AI24, AN$11), 0)</f>
        <v>0</v>
      </c>
      <c r="AO24" s="65" cm="1">
        <f t="array" ref="AO24">IF(P24&gt;0, P24, N24*O24/3600/1000/AH24 * SUMPRODUCT($AZ24:$BD24, $AJ24:$AN24^2.5))</f>
        <v>0</v>
      </c>
      <c r="AP24" s="57">
        <f t="shared" si="10"/>
        <v>0</v>
      </c>
      <c r="AQ24" s="63">
        <v>3</v>
      </c>
      <c r="AR24" s="57" cm="1">
        <f t="array" ref="AR24">IFERROR(INDEX(Regulation, $AQ24, AR$11), 0)</f>
        <v>0</v>
      </c>
      <c r="AS24" s="57" cm="1">
        <f t="array" ref="AS24">IFERROR(INDEX(Regulation, $AQ24, AS$11), 0)</f>
        <v>0.3</v>
      </c>
      <c r="AT24" s="57" cm="1">
        <f t="array" ref="AT24">IFERROR(INDEX(Regulation, $AQ24, AT$11), 0)</f>
        <v>0.5</v>
      </c>
      <c r="AU24" s="57" cm="1">
        <f t="array" ref="AU24">IFERROR(INDEX(Regulation, $AQ24, AU$11), 0)</f>
        <v>0.75</v>
      </c>
      <c r="AV24" s="57" cm="1">
        <f t="array" ref="AV24">IFERROR(INDEX(Regulation, $AQ24, AV$11), 0)</f>
        <v>1</v>
      </c>
      <c r="AW24" s="65" cm="1">
        <f t="array" ref="AW24">IFERROR(IF(Y24&gt;0, Y24, W24*X24/3600/1000/AP24 * SUMPRODUCT($AZ24:$BD24, $AR24:$AV24^2.5)), 0)</f>
        <v>0</v>
      </c>
      <c r="AX24" s="59"/>
      <c r="AY24" s="63" t="str">
        <f t="shared" si="2"/>
        <v>-</v>
      </c>
      <c r="AZ24" s="63" cm="1">
        <f t="array" ref="AZ24">IFERROR(INDEX(Kat, $AY24, AZ$11), 0)</f>
        <v>0</v>
      </c>
      <c r="BA24" s="63" cm="1">
        <f t="array" ref="BA24">IFERROR(INDEX(Kat, $AY24, BA$11), 0)</f>
        <v>0</v>
      </c>
      <c r="BB24" s="63" cm="1">
        <f t="array" ref="BB24">IFERROR(INDEX(Kat, $AY24, BB$11), 0)</f>
        <v>0</v>
      </c>
      <c r="BC24" s="63" cm="1">
        <f t="array" ref="BC24">IFERROR(INDEX(Kat, $AY24, BC$11), 0)</f>
        <v>0</v>
      </c>
      <c r="BD24" s="63" cm="1">
        <f t="array" ref="BD24">IFERROR(INDEX(Kat, $AY24, BD$11), 0)</f>
        <v>0</v>
      </c>
      <c r="BE24" s="59"/>
      <c r="BF24" s="65">
        <v>49</v>
      </c>
      <c r="BG24" s="57">
        <f t="shared" si="15"/>
        <v>0</v>
      </c>
      <c r="BH24" s="57">
        <f t="shared" si="11"/>
        <v>1</v>
      </c>
      <c r="BI24" s="59"/>
      <c r="BJ24" s="63">
        <f t="shared" si="3"/>
        <v>0</v>
      </c>
      <c r="BK24" s="57" cm="1">
        <f t="array" ref="BK24">IF(BJ24&gt;0, INDEX(T, BJ24, 4), 1)</f>
        <v>1</v>
      </c>
      <c r="BL24" s="59"/>
      <c r="BM24" s="57">
        <v>1</v>
      </c>
      <c r="BN24" s="59"/>
      <c r="BO24" s="57">
        <f t="shared" si="12"/>
        <v>1</v>
      </c>
      <c r="BP24" s="66">
        <f t="shared" si="4"/>
        <v>0</v>
      </c>
      <c r="BQ24" s="63">
        <f t="shared" si="5"/>
        <v>0</v>
      </c>
      <c r="BR24" s="63" t="str" cm="1">
        <f t="array" ref="BR24">IF($BQ24&gt;0, INDEX($BW$12:$CL$19, $BQ24, $BP24+BR$11), "-")</f>
        <v>-</v>
      </c>
      <c r="BS24" s="63" t="str" cm="1">
        <f t="array" ref="BS24">IF($BQ24&gt;0, INDEX($BW$12:$CL$19, $BQ24, $BP24+BS$11), "-")</f>
        <v>-</v>
      </c>
      <c r="BT24" s="63" t="str" cm="1">
        <f t="array" ref="BT24">IF($BQ24&gt;0, INDEX($BW$12:$CL$19, $BQ24, $BP24+BT$11), "-")</f>
        <v>-</v>
      </c>
      <c r="BU24" s="63" t="str" cm="1">
        <f t="array" ref="BU24">IF($BQ24&gt;0, INDEX($BW$12:$CL$19, $BQ24, $BP24+BU$11), "-")</f>
        <v>-</v>
      </c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O24" s="86">
        <v>6.5</v>
      </c>
      <c r="CP24" s="93">
        <f t="shared" si="13"/>
        <v>-1.2012620352896395</v>
      </c>
      <c r="CQ24" s="93"/>
      <c r="CR24" s="93">
        <f t="shared" si="16"/>
        <v>56.798737964710362</v>
      </c>
      <c r="CS24" s="93">
        <f t="shared" si="14"/>
        <v>-1.964582073328744</v>
      </c>
    </row>
    <row r="25" spans="1:97" s="86" customFormat="1" ht="14.25" x14ac:dyDescent="0.2">
      <c r="A25" s="41" cm="1">
        <f t="array" ref="A25">IFERROR(INDEX(Operation, IFERROR(MATCH($M25, Y!$B$40:$B$51, 0), IFERROR(MATCH($M25, Y!$C$40:$C$51, 0), MATCH($M25, Y!$D$40:$D$51, 0))), 4), 0)</f>
        <v>0</v>
      </c>
      <c r="B25" s="92">
        <v>14</v>
      </c>
      <c r="C25" s="7"/>
      <c r="D25" s="7"/>
      <c r="E25" s="36"/>
      <c r="F25" s="8" t="str">
        <f>IF(ISBLANK(E25), "", VLOOKUP(E25, Z!$A$2:$C$4127, 3, FALSE))</f>
        <v/>
      </c>
      <c r="G25" s="53"/>
      <c r="H25" s="82"/>
      <c r="I25" s="49"/>
      <c r="J25" s="104"/>
      <c r="K25" s="104"/>
      <c r="L25" s="105"/>
      <c r="M25" s="40"/>
      <c r="N25" s="38"/>
      <c r="O25" s="38"/>
      <c r="P25" s="38"/>
      <c r="Q25" s="37">
        <f t="shared" si="7"/>
        <v>0</v>
      </c>
      <c r="R25" s="106"/>
      <c r="S25" s="106"/>
      <c r="T25" s="105"/>
      <c r="U25" s="81"/>
      <c r="V25" s="52"/>
      <c r="W25" s="38"/>
      <c r="X25" s="38"/>
      <c r="Y25" s="38"/>
      <c r="Z25" s="37">
        <f t="shared" si="8"/>
        <v>0</v>
      </c>
      <c r="AA25" s="6"/>
      <c r="AB25" s="7"/>
      <c r="AC25" s="36"/>
      <c r="AD25" s="8" t="str">
        <f>IF(ISBLANK(AC25), "", VLOOKUP(AC25, Z!$A$2:$C$4127, 3, FALSE))</f>
        <v/>
      </c>
      <c r="AE25" s="73"/>
      <c r="AF25" s="9">
        <f t="shared" si="9"/>
        <v>0</v>
      </c>
      <c r="AG25" s="46"/>
      <c r="AH25" s="57">
        <f t="shared" si="0"/>
        <v>1</v>
      </c>
      <c r="AI25" s="63" t="str">
        <f t="shared" si="1"/>
        <v>-</v>
      </c>
      <c r="AJ25" s="57" cm="1">
        <f t="array" ref="AJ25">IFERROR(INDEX(Regulation, $AI25, AJ$11), 0)</f>
        <v>0</v>
      </c>
      <c r="AK25" s="57" cm="1">
        <f t="array" ref="AK25">IFERROR(INDEX(Regulation, $AI25, AK$11), 0)</f>
        <v>0</v>
      </c>
      <c r="AL25" s="57" cm="1">
        <f t="array" ref="AL25">IFERROR(INDEX(Regulation, $AI25, AL$11), 0)</f>
        <v>0</v>
      </c>
      <c r="AM25" s="57" cm="1">
        <f t="array" ref="AM25">IFERROR(INDEX(Regulation, $AI25, AM$11), 0)</f>
        <v>0</v>
      </c>
      <c r="AN25" s="57" cm="1">
        <f t="array" ref="AN25">IFERROR(INDEX(Regulation, $AI25, AN$11), 0)</f>
        <v>0</v>
      </c>
      <c r="AO25" s="65" cm="1">
        <f t="array" ref="AO25">IF(P25&gt;0, P25, N25*O25/3600/1000/AH25 * SUMPRODUCT($AZ25:$BD25, $AJ25:$AN25^2.5))</f>
        <v>0</v>
      </c>
      <c r="AP25" s="57">
        <f t="shared" si="10"/>
        <v>0</v>
      </c>
      <c r="AQ25" s="63">
        <v>3</v>
      </c>
      <c r="AR25" s="57" cm="1">
        <f t="array" ref="AR25">IFERROR(INDEX(Regulation, $AQ25, AR$11), 0)</f>
        <v>0</v>
      </c>
      <c r="AS25" s="57" cm="1">
        <f t="array" ref="AS25">IFERROR(INDEX(Regulation, $AQ25, AS$11), 0)</f>
        <v>0.3</v>
      </c>
      <c r="AT25" s="57" cm="1">
        <f t="array" ref="AT25">IFERROR(INDEX(Regulation, $AQ25, AT$11), 0)</f>
        <v>0.5</v>
      </c>
      <c r="AU25" s="57" cm="1">
        <f t="array" ref="AU25">IFERROR(INDEX(Regulation, $AQ25, AU$11), 0)</f>
        <v>0.75</v>
      </c>
      <c r="AV25" s="57" cm="1">
        <f t="array" ref="AV25">IFERROR(INDEX(Regulation, $AQ25, AV$11), 0)</f>
        <v>1</v>
      </c>
      <c r="AW25" s="65" cm="1">
        <f t="array" ref="AW25">IFERROR(IF(Y25&gt;0, Y25, W25*X25/3600/1000/AP25 * SUMPRODUCT($AZ25:$BD25, $AR25:$AV25^2.5)), 0)</f>
        <v>0</v>
      </c>
      <c r="AX25" s="59"/>
      <c r="AY25" s="63" t="str">
        <f t="shared" si="2"/>
        <v>-</v>
      </c>
      <c r="AZ25" s="63" cm="1">
        <f t="array" ref="AZ25">IFERROR(INDEX(Kat, $AY25, AZ$11), 0)</f>
        <v>0</v>
      </c>
      <c r="BA25" s="63" cm="1">
        <f t="array" ref="BA25">IFERROR(INDEX(Kat, $AY25, BA$11), 0)</f>
        <v>0</v>
      </c>
      <c r="BB25" s="63" cm="1">
        <f t="array" ref="BB25">IFERROR(INDEX(Kat, $AY25, BB$11), 0)</f>
        <v>0</v>
      </c>
      <c r="BC25" s="63" cm="1">
        <f t="array" ref="BC25">IFERROR(INDEX(Kat, $AY25, BC$11), 0)</f>
        <v>0</v>
      </c>
      <c r="BD25" s="63" cm="1">
        <f t="array" ref="BD25">IFERROR(INDEX(Kat, $AY25, BD$11), 0)</f>
        <v>0</v>
      </c>
      <c r="BE25" s="59"/>
      <c r="BF25" s="65">
        <v>49</v>
      </c>
      <c r="BG25" s="57">
        <f t="shared" si="15"/>
        <v>0</v>
      </c>
      <c r="BH25" s="57">
        <f t="shared" si="11"/>
        <v>1</v>
      </c>
      <c r="BI25" s="59"/>
      <c r="BJ25" s="63">
        <f t="shared" si="3"/>
        <v>0</v>
      </c>
      <c r="BK25" s="57" cm="1">
        <f t="array" ref="BK25">IF(BJ25&gt;0, INDEX(T, BJ25, 4), 1)</f>
        <v>1</v>
      </c>
      <c r="BL25" s="59"/>
      <c r="BM25" s="57">
        <v>1</v>
      </c>
      <c r="BN25" s="59"/>
      <c r="BO25" s="57">
        <f t="shared" si="12"/>
        <v>1</v>
      </c>
      <c r="BP25" s="66">
        <f t="shared" si="4"/>
        <v>0</v>
      </c>
      <c r="BQ25" s="63">
        <f t="shared" si="5"/>
        <v>0</v>
      </c>
      <c r="BR25" s="63" t="str" cm="1">
        <f t="array" ref="BR25">IF($BQ25&gt;0, INDEX($BW$12:$CL$19, $BQ25, $BP25+BR$11), "-")</f>
        <v>-</v>
      </c>
      <c r="BS25" s="63" t="str" cm="1">
        <f t="array" ref="BS25">IF($BQ25&gt;0, INDEX($BW$12:$CL$19, $BQ25, $BP25+BS$11), "-")</f>
        <v>-</v>
      </c>
      <c r="BT25" s="63" t="str" cm="1">
        <f t="array" ref="BT25">IF($BQ25&gt;0, INDEX($BW$12:$CL$19, $BQ25, $BP25+BT$11), "-")</f>
        <v>-</v>
      </c>
      <c r="BU25" s="63" t="str" cm="1">
        <f t="array" ref="BU25">IF($BQ25&gt;0, INDEX($BW$12:$CL$19, $BQ25, $BP25+BU$11), "-")</f>
        <v>-</v>
      </c>
      <c r="BV25" s="59"/>
      <c r="BW25" s="59"/>
      <c r="BX25" s="58">
        <v>1</v>
      </c>
      <c r="BY25" s="58">
        <v>2</v>
      </c>
      <c r="BZ25" s="58">
        <v>3</v>
      </c>
      <c r="CA25" s="58">
        <v>4</v>
      </c>
      <c r="CB25" s="58">
        <v>5</v>
      </c>
      <c r="CC25" s="58">
        <v>6</v>
      </c>
      <c r="CD25" s="58">
        <v>7</v>
      </c>
      <c r="CE25" s="58">
        <v>8</v>
      </c>
      <c r="CF25" s="58">
        <v>9</v>
      </c>
      <c r="CG25" s="58">
        <v>10</v>
      </c>
      <c r="CH25" s="58">
        <v>11</v>
      </c>
      <c r="CI25" s="58">
        <v>12</v>
      </c>
      <c r="CJ25" s="58">
        <v>13</v>
      </c>
      <c r="CK25" s="58">
        <v>14</v>
      </c>
      <c r="CL25" s="59"/>
      <c r="CM25" s="59"/>
      <c r="CO25" s="86">
        <v>7</v>
      </c>
      <c r="CP25" s="93">
        <f t="shared" si="13"/>
        <v>-0.9982061915884417</v>
      </c>
      <c r="CQ25" s="93"/>
      <c r="CR25" s="93">
        <f t="shared" si="16"/>
        <v>57.001793808411556</v>
      </c>
      <c r="CS25" s="93">
        <f t="shared" si="14"/>
        <v>-1.626649720307773</v>
      </c>
    </row>
    <row r="26" spans="1:97" s="86" customFormat="1" ht="14.25" x14ac:dyDescent="0.2">
      <c r="A26" s="41" cm="1">
        <f t="array" ref="A26">IFERROR(INDEX(Operation, IFERROR(MATCH($M26, Y!$B$40:$B$51, 0), IFERROR(MATCH($M26, Y!$C$40:$C$51, 0), MATCH($M26, Y!$D$40:$D$51, 0))), 4), 0)</f>
        <v>0</v>
      </c>
      <c r="B26" s="92">
        <v>15</v>
      </c>
      <c r="C26" s="7"/>
      <c r="D26" s="7"/>
      <c r="E26" s="36"/>
      <c r="F26" s="8" t="str">
        <f>IF(ISBLANK(E26), "", VLOOKUP(E26, Z!$A$2:$C$4127, 3, FALSE))</f>
        <v/>
      </c>
      <c r="G26" s="53"/>
      <c r="H26" s="82"/>
      <c r="I26" s="49"/>
      <c r="J26" s="104"/>
      <c r="K26" s="104"/>
      <c r="L26" s="105"/>
      <c r="M26" s="40"/>
      <c r="N26" s="38"/>
      <c r="O26" s="38"/>
      <c r="P26" s="38"/>
      <c r="Q26" s="37">
        <f t="shared" si="7"/>
        <v>0</v>
      </c>
      <c r="R26" s="106"/>
      <c r="S26" s="106"/>
      <c r="T26" s="105"/>
      <c r="U26" s="81"/>
      <c r="V26" s="52"/>
      <c r="W26" s="38"/>
      <c r="X26" s="38"/>
      <c r="Y26" s="38"/>
      <c r="Z26" s="37">
        <f t="shared" si="8"/>
        <v>0</v>
      </c>
      <c r="AA26" s="6"/>
      <c r="AB26" s="7"/>
      <c r="AC26" s="36"/>
      <c r="AD26" s="8" t="str">
        <f>IF(ISBLANK(AC26), "", VLOOKUP(AC26, Z!$A$2:$C$4127, 3, FALSE))</f>
        <v/>
      </c>
      <c r="AE26" s="73"/>
      <c r="AF26" s="9">
        <f t="shared" si="9"/>
        <v>0</v>
      </c>
      <c r="AG26" s="46"/>
      <c r="AH26" s="57">
        <f t="shared" si="0"/>
        <v>1</v>
      </c>
      <c r="AI26" s="63" t="str">
        <f t="shared" si="1"/>
        <v>-</v>
      </c>
      <c r="AJ26" s="57" cm="1">
        <f t="array" ref="AJ26">IFERROR(INDEX(Regulation, $AI26, AJ$11), 0)</f>
        <v>0</v>
      </c>
      <c r="AK26" s="57" cm="1">
        <f t="array" ref="AK26">IFERROR(INDEX(Regulation, $AI26, AK$11), 0)</f>
        <v>0</v>
      </c>
      <c r="AL26" s="57" cm="1">
        <f t="array" ref="AL26">IFERROR(INDEX(Regulation, $AI26, AL$11), 0)</f>
        <v>0</v>
      </c>
      <c r="AM26" s="57" cm="1">
        <f t="array" ref="AM26">IFERROR(INDEX(Regulation, $AI26, AM$11), 0)</f>
        <v>0</v>
      </c>
      <c r="AN26" s="57" cm="1">
        <f t="array" ref="AN26">IFERROR(INDEX(Regulation, $AI26, AN$11), 0)</f>
        <v>0</v>
      </c>
      <c r="AO26" s="65" cm="1">
        <f t="array" ref="AO26">IF(P26&gt;0, P26, N26*O26/3600/1000/AH26 * SUMPRODUCT($AZ26:$BD26, $AJ26:$AN26^2.5))</f>
        <v>0</v>
      </c>
      <c r="AP26" s="57">
        <f t="shared" si="10"/>
        <v>0</v>
      </c>
      <c r="AQ26" s="63">
        <v>3</v>
      </c>
      <c r="AR26" s="57" cm="1">
        <f t="array" ref="AR26">IFERROR(INDEX(Regulation, $AQ26, AR$11), 0)</f>
        <v>0</v>
      </c>
      <c r="AS26" s="57" cm="1">
        <f t="array" ref="AS26">IFERROR(INDEX(Regulation, $AQ26, AS$11), 0)</f>
        <v>0.3</v>
      </c>
      <c r="AT26" s="57" cm="1">
        <f t="array" ref="AT26">IFERROR(INDEX(Regulation, $AQ26, AT$11), 0)</f>
        <v>0.5</v>
      </c>
      <c r="AU26" s="57" cm="1">
        <f t="array" ref="AU26">IFERROR(INDEX(Regulation, $AQ26, AU$11), 0)</f>
        <v>0.75</v>
      </c>
      <c r="AV26" s="57" cm="1">
        <f t="array" ref="AV26">IFERROR(INDEX(Regulation, $AQ26, AV$11), 0)</f>
        <v>1</v>
      </c>
      <c r="AW26" s="65" cm="1">
        <f t="array" ref="AW26">IFERROR(IF(Y26&gt;0, Y26, W26*X26/3600/1000/AP26 * SUMPRODUCT($AZ26:$BD26, $AR26:$AV26^2.5)), 0)</f>
        <v>0</v>
      </c>
      <c r="AX26" s="59"/>
      <c r="AY26" s="63" t="str">
        <f t="shared" si="2"/>
        <v>-</v>
      </c>
      <c r="AZ26" s="63" cm="1">
        <f t="array" ref="AZ26">IFERROR(INDEX(Kat, $AY26, AZ$11), 0)</f>
        <v>0</v>
      </c>
      <c r="BA26" s="63" cm="1">
        <f t="array" ref="BA26">IFERROR(INDEX(Kat, $AY26, BA$11), 0)</f>
        <v>0</v>
      </c>
      <c r="BB26" s="63" cm="1">
        <f t="array" ref="BB26">IFERROR(INDEX(Kat, $AY26, BB$11), 0)</f>
        <v>0</v>
      </c>
      <c r="BC26" s="63" cm="1">
        <f t="array" ref="BC26">IFERROR(INDEX(Kat, $AY26, BC$11), 0)</f>
        <v>0</v>
      </c>
      <c r="BD26" s="63" cm="1">
        <f t="array" ref="BD26">IFERROR(INDEX(Kat, $AY26, BD$11), 0)</f>
        <v>0</v>
      </c>
      <c r="BE26" s="59"/>
      <c r="BF26" s="65">
        <v>49</v>
      </c>
      <c r="BG26" s="57">
        <f t="shared" si="15"/>
        <v>0</v>
      </c>
      <c r="BH26" s="57">
        <f t="shared" si="11"/>
        <v>1</v>
      </c>
      <c r="BI26" s="59"/>
      <c r="BJ26" s="63">
        <f t="shared" si="3"/>
        <v>0</v>
      </c>
      <c r="BK26" s="57" cm="1">
        <f t="array" ref="BK26">IF(BJ26&gt;0, INDEX(T, BJ26, 4), 1)</f>
        <v>1</v>
      </c>
      <c r="BL26" s="59"/>
      <c r="BM26" s="57">
        <v>1</v>
      </c>
      <c r="BN26" s="59"/>
      <c r="BO26" s="57">
        <f t="shared" si="12"/>
        <v>1</v>
      </c>
      <c r="BP26" s="66">
        <f t="shared" si="4"/>
        <v>0</v>
      </c>
      <c r="BQ26" s="63">
        <f t="shared" si="5"/>
        <v>0</v>
      </c>
      <c r="BR26" s="63" t="str" cm="1">
        <f t="array" ref="BR26">IF($BQ26&gt;0, INDEX($BW$12:$CL$19, $BQ26, $BP26+BR$11), "-")</f>
        <v>-</v>
      </c>
      <c r="BS26" s="63" t="str" cm="1">
        <f t="array" ref="BS26">IF($BQ26&gt;0, INDEX($BW$12:$CL$19, $BQ26, $BP26+BS$11), "-")</f>
        <v>-</v>
      </c>
      <c r="BT26" s="63" t="str" cm="1">
        <f t="array" ref="BT26">IF($BQ26&gt;0, INDEX($BW$12:$CL$19, $BQ26, $BP26+BT$11), "-")</f>
        <v>-</v>
      </c>
      <c r="BU26" s="63" t="str" cm="1">
        <f t="array" ref="BU26">IF($BQ26&gt;0, INDEX($BW$12:$CL$19, $BQ26, $BP26+BU$11), "-")</f>
        <v>-</v>
      </c>
      <c r="BV26" s="59"/>
      <c r="BW26" s="69" t="s">
        <v>2</v>
      </c>
      <c r="BX26" s="70">
        <v>5</v>
      </c>
      <c r="BY26" s="70">
        <v>10</v>
      </c>
      <c r="BZ26" s="70">
        <v>15</v>
      </c>
      <c r="CA26" s="70">
        <v>20</v>
      </c>
      <c r="CB26" s="70">
        <v>25</v>
      </c>
      <c r="CC26" s="70">
        <v>30</v>
      </c>
      <c r="CD26" s="70">
        <v>35</v>
      </c>
      <c r="CE26" s="70">
        <v>40</v>
      </c>
      <c r="CF26" s="70">
        <v>50</v>
      </c>
      <c r="CG26" s="70">
        <v>60</v>
      </c>
      <c r="CH26" s="70">
        <v>70</v>
      </c>
      <c r="CI26" s="70">
        <v>80</v>
      </c>
      <c r="CJ26" s="70">
        <v>90</v>
      </c>
      <c r="CK26" s="70">
        <v>100</v>
      </c>
      <c r="CL26" s="59"/>
      <c r="CM26" s="59"/>
      <c r="CO26" s="86">
        <v>7.5</v>
      </c>
      <c r="CP26" s="93">
        <f t="shared" si="13"/>
        <v>-0.80916572371419448</v>
      </c>
      <c r="CQ26" s="93"/>
      <c r="CR26" s="93">
        <f t="shared" si="16"/>
        <v>57.190834276285806</v>
      </c>
      <c r="CS26" s="93">
        <f t="shared" si="14"/>
        <v>-1.3120422263272733</v>
      </c>
    </row>
    <row r="27" spans="1:97" s="86" customFormat="1" ht="14.25" x14ac:dyDescent="0.2">
      <c r="A27" s="41" cm="1">
        <f t="array" ref="A27">IFERROR(INDEX(Operation, IFERROR(MATCH($M27, Y!$B$40:$B$51, 0), IFERROR(MATCH($M27, Y!$C$40:$C$51, 0), MATCH($M27, Y!$D$40:$D$51, 0))), 4), 0)</f>
        <v>0</v>
      </c>
      <c r="B27" s="92">
        <v>16</v>
      </c>
      <c r="C27" s="7"/>
      <c r="D27" s="7"/>
      <c r="E27" s="36"/>
      <c r="F27" s="8" t="str">
        <f>IF(ISBLANK(E27), "", VLOOKUP(E27, Z!$A$2:$C$4127, 3, FALSE))</f>
        <v/>
      </c>
      <c r="G27" s="53"/>
      <c r="H27" s="82"/>
      <c r="I27" s="49"/>
      <c r="J27" s="104"/>
      <c r="K27" s="104"/>
      <c r="L27" s="105"/>
      <c r="M27" s="40"/>
      <c r="N27" s="38"/>
      <c r="O27" s="38"/>
      <c r="P27" s="38"/>
      <c r="Q27" s="37">
        <f t="shared" si="7"/>
        <v>0</v>
      </c>
      <c r="R27" s="106"/>
      <c r="S27" s="106"/>
      <c r="T27" s="105"/>
      <c r="U27" s="81"/>
      <c r="V27" s="52"/>
      <c r="W27" s="38"/>
      <c r="X27" s="38"/>
      <c r="Y27" s="38"/>
      <c r="Z27" s="37">
        <f t="shared" si="8"/>
        <v>0</v>
      </c>
      <c r="AA27" s="6"/>
      <c r="AB27" s="7"/>
      <c r="AC27" s="36"/>
      <c r="AD27" s="8" t="str">
        <f>IF(ISBLANK(AC27), "", VLOOKUP(AC27, Z!$A$2:$C$4127, 3, FALSE))</f>
        <v/>
      </c>
      <c r="AE27" s="73"/>
      <c r="AF27" s="9">
        <f t="shared" si="9"/>
        <v>0</v>
      </c>
      <c r="AG27" s="46"/>
      <c r="AH27" s="57">
        <f t="shared" si="0"/>
        <v>1</v>
      </c>
      <c r="AI27" s="63" t="str">
        <f t="shared" si="1"/>
        <v>-</v>
      </c>
      <c r="AJ27" s="57" cm="1">
        <f t="array" ref="AJ27">IFERROR(INDEX(Regulation, $AI27, AJ$11), 0)</f>
        <v>0</v>
      </c>
      <c r="AK27" s="57" cm="1">
        <f t="array" ref="AK27">IFERROR(INDEX(Regulation, $AI27, AK$11), 0)</f>
        <v>0</v>
      </c>
      <c r="AL27" s="57" cm="1">
        <f t="array" ref="AL27">IFERROR(INDEX(Regulation, $AI27, AL$11), 0)</f>
        <v>0</v>
      </c>
      <c r="AM27" s="57" cm="1">
        <f t="array" ref="AM27">IFERROR(INDEX(Regulation, $AI27, AM$11), 0)</f>
        <v>0</v>
      </c>
      <c r="AN27" s="57" cm="1">
        <f t="array" ref="AN27">IFERROR(INDEX(Regulation, $AI27, AN$11), 0)</f>
        <v>0</v>
      </c>
      <c r="AO27" s="65" cm="1">
        <f t="array" ref="AO27">IF(P27&gt;0, P27, N27*O27/3600/1000/AH27 * SUMPRODUCT($AZ27:$BD27, $AJ27:$AN27^2.5))</f>
        <v>0</v>
      </c>
      <c r="AP27" s="57">
        <f t="shared" si="10"/>
        <v>0</v>
      </c>
      <c r="AQ27" s="63">
        <v>3</v>
      </c>
      <c r="AR27" s="57" cm="1">
        <f t="array" ref="AR27">IFERROR(INDEX(Regulation, $AQ27, AR$11), 0)</f>
        <v>0</v>
      </c>
      <c r="AS27" s="57" cm="1">
        <f t="array" ref="AS27">IFERROR(INDEX(Regulation, $AQ27, AS$11), 0)</f>
        <v>0.3</v>
      </c>
      <c r="AT27" s="57" cm="1">
        <f t="array" ref="AT27">IFERROR(INDEX(Regulation, $AQ27, AT$11), 0)</f>
        <v>0.5</v>
      </c>
      <c r="AU27" s="57" cm="1">
        <f t="array" ref="AU27">IFERROR(INDEX(Regulation, $AQ27, AU$11), 0)</f>
        <v>0.75</v>
      </c>
      <c r="AV27" s="57" cm="1">
        <f t="array" ref="AV27">IFERROR(INDEX(Regulation, $AQ27, AV$11), 0)</f>
        <v>1</v>
      </c>
      <c r="AW27" s="65" cm="1">
        <f t="array" ref="AW27">IFERROR(IF(Y27&gt;0, Y27, W27*X27/3600/1000/AP27 * SUMPRODUCT($AZ27:$BD27, $AR27:$AV27^2.5)), 0)</f>
        <v>0</v>
      </c>
      <c r="AX27" s="59"/>
      <c r="AY27" s="63" t="str">
        <f t="shared" si="2"/>
        <v>-</v>
      </c>
      <c r="AZ27" s="63" cm="1">
        <f t="array" ref="AZ27">IFERROR(INDEX(Kat, $AY27, AZ$11), 0)</f>
        <v>0</v>
      </c>
      <c r="BA27" s="63" cm="1">
        <f t="array" ref="BA27">IFERROR(INDEX(Kat, $AY27, BA$11), 0)</f>
        <v>0</v>
      </c>
      <c r="BB27" s="63" cm="1">
        <f t="array" ref="BB27">IFERROR(INDEX(Kat, $AY27, BB$11), 0)</f>
        <v>0</v>
      </c>
      <c r="BC27" s="63" cm="1">
        <f t="array" ref="BC27">IFERROR(INDEX(Kat, $AY27, BC$11), 0)</f>
        <v>0</v>
      </c>
      <c r="BD27" s="63" cm="1">
        <f t="array" ref="BD27">IFERROR(INDEX(Kat, $AY27, BD$11), 0)</f>
        <v>0</v>
      </c>
      <c r="BE27" s="59"/>
      <c r="BF27" s="65">
        <v>49</v>
      </c>
      <c r="BG27" s="57">
        <f t="shared" si="15"/>
        <v>0</v>
      </c>
      <c r="BH27" s="57">
        <f t="shared" si="11"/>
        <v>1</v>
      </c>
      <c r="BI27" s="59"/>
      <c r="BJ27" s="63">
        <f t="shared" si="3"/>
        <v>0</v>
      </c>
      <c r="BK27" s="57" cm="1">
        <f t="array" ref="BK27">IF(BJ27&gt;0, INDEX(T, BJ27, 4), 1)</f>
        <v>1</v>
      </c>
      <c r="BL27" s="59"/>
      <c r="BM27" s="57">
        <v>1</v>
      </c>
      <c r="BN27" s="59"/>
      <c r="BO27" s="57">
        <f t="shared" si="12"/>
        <v>1</v>
      </c>
      <c r="BP27" s="66">
        <f t="shared" si="4"/>
        <v>0</v>
      </c>
      <c r="BQ27" s="63">
        <f t="shared" si="5"/>
        <v>0</v>
      </c>
      <c r="BR27" s="63" t="str" cm="1">
        <f t="array" ref="BR27">IF($BQ27&gt;0, INDEX($BW$12:$CL$19, $BQ27, $BP27+BR$11), "-")</f>
        <v>-</v>
      </c>
      <c r="BS27" s="63" t="str" cm="1">
        <f t="array" ref="BS27">IF($BQ27&gt;0, INDEX($BW$12:$CL$19, $BQ27, $BP27+BS$11), "-")</f>
        <v>-</v>
      </c>
      <c r="BT27" s="63" t="str" cm="1">
        <f t="array" ref="BT27">IF($BQ27&gt;0, INDEX($BW$12:$CL$19, $BQ27, $BP27+BT$11), "-")</f>
        <v>-</v>
      </c>
      <c r="BU27" s="63" t="str" cm="1">
        <f t="array" ref="BU27">IF($BQ27&gt;0, INDEX($BW$12:$CL$19, $BQ27, $BP27+BU$11), "-")</f>
        <v>-</v>
      </c>
      <c r="BV27" s="59"/>
      <c r="BW27" s="71">
        <v>0</v>
      </c>
      <c r="BX27" s="69">
        <v>18.100000000000001</v>
      </c>
      <c r="BY27" s="69">
        <v>36.200000000000003</v>
      </c>
      <c r="BZ27" s="69">
        <v>48.8</v>
      </c>
      <c r="CA27" s="69">
        <v>61.5</v>
      </c>
      <c r="CB27" s="69">
        <v>69.900000000000006</v>
      </c>
      <c r="CC27" s="69">
        <v>77.7</v>
      </c>
      <c r="CD27" s="69">
        <v>82.3</v>
      </c>
      <c r="CE27" s="69">
        <v>86.9</v>
      </c>
      <c r="CF27" s="69">
        <v>91.5</v>
      </c>
      <c r="CG27" s="69">
        <v>96.2</v>
      </c>
      <c r="CH27" s="69">
        <v>97.7</v>
      </c>
      <c r="CI27" s="69">
        <v>99.2</v>
      </c>
      <c r="CJ27" s="69">
        <v>99.6</v>
      </c>
      <c r="CK27" s="69">
        <v>100</v>
      </c>
      <c r="CL27" s="59"/>
      <c r="CM27" s="59"/>
      <c r="CO27" s="86">
        <v>8</v>
      </c>
      <c r="CP27" s="93">
        <f t="shared" si="13"/>
        <v>-0.63233017579724926</v>
      </c>
      <c r="CQ27" s="93"/>
      <c r="CR27" s="93">
        <f t="shared" si="16"/>
        <v>57.36766982420275</v>
      </c>
      <c r="CS27" s="93">
        <f t="shared" si="14"/>
        <v>-1.0177465699399502</v>
      </c>
    </row>
    <row r="28" spans="1:97" s="86" customFormat="1" ht="14.25" x14ac:dyDescent="0.2">
      <c r="A28" s="41" cm="1">
        <f t="array" ref="A28">IFERROR(INDEX(Operation, IFERROR(MATCH($M28, Y!$B$40:$B$51, 0), IFERROR(MATCH($M28, Y!$C$40:$C$51, 0), MATCH($M28, Y!$D$40:$D$51, 0))), 4), 0)</f>
        <v>0</v>
      </c>
      <c r="B28" s="92">
        <v>17</v>
      </c>
      <c r="C28" s="7"/>
      <c r="D28" s="7"/>
      <c r="E28" s="36"/>
      <c r="F28" s="8" t="str">
        <f>IF(ISBLANK(E28), "", VLOOKUP(E28, Z!$A$2:$C$4127, 3, FALSE))</f>
        <v/>
      </c>
      <c r="G28" s="53"/>
      <c r="H28" s="82"/>
      <c r="I28" s="49"/>
      <c r="J28" s="104"/>
      <c r="K28" s="104"/>
      <c r="L28" s="105"/>
      <c r="M28" s="40"/>
      <c r="N28" s="38"/>
      <c r="O28" s="38"/>
      <c r="P28" s="38"/>
      <c r="Q28" s="37">
        <f t="shared" si="7"/>
        <v>0</v>
      </c>
      <c r="R28" s="106"/>
      <c r="S28" s="106"/>
      <c r="T28" s="105"/>
      <c r="U28" s="81"/>
      <c r="V28" s="52"/>
      <c r="W28" s="38"/>
      <c r="X28" s="38"/>
      <c r="Y28" s="38"/>
      <c r="Z28" s="37">
        <f t="shared" si="8"/>
        <v>0</v>
      </c>
      <c r="AA28" s="6"/>
      <c r="AB28" s="7"/>
      <c r="AC28" s="36"/>
      <c r="AD28" s="8" t="str">
        <f>IF(ISBLANK(AC28), "", VLOOKUP(AC28, Z!$A$2:$C$4127, 3, FALSE))</f>
        <v/>
      </c>
      <c r="AE28" s="73"/>
      <c r="AF28" s="9">
        <f t="shared" si="9"/>
        <v>0</v>
      </c>
      <c r="AG28" s="46"/>
      <c r="AH28" s="57">
        <f t="shared" si="0"/>
        <v>1</v>
      </c>
      <c r="AI28" s="63" t="str">
        <f t="shared" si="1"/>
        <v>-</v>
      </c>
      <c r="AJ28" s="57" cm="1">
        <f t="array" ref="AJ28">IFERROR(INDEX(Regulation, $AI28, AJ$11), 0)</f>
        <v>0</v>
      </c>
      <c r="AK28" s="57" cm="1">
        <f t="array" ref="AK28">IFERROR(INDEX(Regulation, $AI28, AK$11), 0)</f>
        <v>0</v>
      </c>
      <c r="AL28" s="57" cm="1">
        <f t="array" ref="AL28">IFERROR(INDEX(Regulation, $AI28, AL$11), 0)</f>
        <v>0</v>
      </c>
      <c r="AM28" s="57" cm="1">
        <f t="array" ref="AM28">IFERROR(INDEX(Regulation, $AI28, AM$11), 0)</f>
        <v>0</v>
      </c>
      <c r="AN28" s="57" cm="1">
        <f t="array" ref="AN28">IFERROR(INDEX(Regulation, $AI28, AN$11), 0)</f>
        <v>0</v>
      </c>
      <c r="AO28" s="65" cm="1">
        <f t="array" ref="AO28">IF(P28&gt;0, P28, N28*O28/3600/1000/AH28 * SUMPRODUCT($AZ28:$BD28, $AJ28:$AN28^2.5))</f>
        <v>0</v>
      </c>
      <c r="AP28" s="57">
        <f t="shared" si="10"/>
        <v>0</v>
      </c>
      <c r="AQ28" s="63">
        <v>3</v>
      </c>
      <c r="AR28" s="57" cm="1">
        <f t="array" ref="AR28">IFERROR(INDEX(Regulation, $AQ28, AR$11), 0)</f>
        <v>0</v>
      </c>
      <c r="AS28" s="57" cm="1">
        <f t="array" ref="AS28">IFERROR(INDEX(Regulation, $AQ28, AS$11), 0)</f>
        <v>0.3</v>
      </c>
      <c r="AT28" s="57" cm="1">
        <f t="array" ref="AT28">IFERROR(INDEX(Regulation, $AQ28, AT$11), 0)</f>
        <v>0.5</v>
      </c>
      <c r="AU28" s="57" cm="1">
        <f t="array" ref="AU28">IFERROR(INDEX(Regulation, $AQ28, AU$11), 0)</f>
        <v>0.75</v>
      </c>
      <c r="AV28" s="57" cm="1">
        <f t="array" ref="AV28">IFERROR(INDEX(Regulation, $AQ28, AV$11), 0)</f>
        <v>1</v>
      </c>
      <c r="AW28" s="65" cm="1">
        <f t="array" ref="AW28">IFERROR(IF(Y28&gt;0, Y28, W28*X28/3600/1000/AP28 * SUMPRODUCT($AZ28:$BD28, $AR28:$AV28^2.5)), 0)</f>
        <v>0</v>
      </c>
      <c r="AX28" s="59"/>
      <c r="AY28" s="63" t="str">
        <f t="shared" si="2"/>
        <v>-</v>
      </c>
      <c r="AZ28" s="63" cm="1">
        <f t="array" ref="AZ28">IFERROR(INDEX(Kat, $AY28, AZ$11), 0)</f>
        <v>0</v>
      </c>
      <c r="BA28" s="63" cm="1">
        <f t="array" ref="BA28">IFERROR(INDEX(Kat, $AY28, BA$11), 0)</f>
        <v>0</v>
      </c>
      <c r="BB28" s="63" cm="1">
        <f t="array" ref="BB28">IFERROR(INDEX(Kat, $AY28, BB$11), 0)</f>
        <v>0</v>
      </c>
      <c r="BC28" s="63" cm="1">
        <f t="array" ref="BC28">IFERROR(INDEX(Kat, $AY28, BC$11), 0)</f>
        <v>0</v>
      </c>
      <c r="BD28" s="63" cm="1">
        <f t="array" ref="BD28">IFERROR(INDEX(Kat, $AY28, BD$11), 0)</f>
        <v>0</v>
      </c>
      <c r="BE28" s="59"/>
      <c r="BF28" s="65">
        <v>49</v>
      </c>
      <c r="BG28" s="57">
        <f t="shared" si="15"/>
        <v>0</v>
      </c>
      <c r="BH28" s="57">
        <f t="shared" si="11"/>
        <v>1</v>
      </c>
      <c r="BI28" s="59"/>
      <c r="BJ28" s="63">
        <f t="shared" si="3"/>
        <v>0</v>
      </c>
      <c r="BK28" s="57" cm="1">
        <f t="array" ref="BK28">IF(BJ28&gt;0, INDEX(T, BJ28, 4), 1)</f>
        <v>1</v>
      </c>
      <c r="BL28" s="59"/>
      <c r="BM28" s="57">
        <v>1</v>
      </c>
      <c r="BN28" s="59"/>
      <c r="BO28" s="57">
        <f t="shared" si="12"/>
        <v>1</v>
      </c>
      <c r="BP28" s="66">
        <f t="shared" si="4"/>
        <v>0</v>
      </c>
      <c r="BQ28" s="63">
        <f t="shared" si="5"/>
        <v>0</v>
      </c>
      <c r="BR28" s="63" t="str" cm="1">
        <f t="array" ref="BR28">IF($BQ28&gt;0, INDEX($BW$12:$CL$19, $BQ28, $BP28+BR$11), "-")</f>
        <v>-</v>
      </c>
      <c r="BS28" s="63" t="str" cm="1">
        <f t="array" ref="BS28">IF($BQ28&gt;0, INDEX($BW$12:$CL$19, $BQ28, $BP28+BS$11), "-")</f>
        <v>-</v>
      </c>
      <c r="BT28" s="63" t="str" cm="1">
        <f t="array" ref="BT28">IF($BQ28&gt;0, INDEX($BW$12:$CL$19, $BQ28, $BP28+BT$11), "-")</f>
        <v>-</v>
      </c>
      <c r="BU28" s="63" t="str" cm="1">
        <f t="array" ref="BU28">IF($BQ28&gt;0, INDEX($BW$12:$CL$19, $BQ28, $BP28+BU$11), "-")</f>
        <v>-</v>
      </c>
      <c r="BV28" s="59"/>
      <c r="BW28" s="70">
        <v>1.8</v>
      </c>
      <c r="BX28" s="69">
        <v>19.399999999999999</v>
      </c>
      <c r="BY28" s="69">
        <v>38.700000000000003</v>
      </c>
      <c r="BZ28" s="69">
        <v>51.8</v>
      </c>
      <c r="CA28" s="69">
        <v>64.900000000000006</v>
      </c>
      <c r="CB28" s="69">
        <v>73.400000000000006</v>
      </c>
      <c r="CC28" s="69">
        <v>82</v>
      </c>
      <c r="CD28" s="69">
        <v>86.5</v>
      </c>
      <c r="CE28" s="69">
        <v>91.1</v>
      </c>
      <c r="CF28" s="69">
        <v>94.6</v>
      </c>
      <c r="CG28" s="69">
        <v>98.1</v>
      </c>
      <c r="CH28" s="69">
        <v>98.9</v>
      </c>
      <c r="CI28" s="69">
        <v>99.6</v>
      </c>
      <c r="CJ28" s="69">
        <v>99.8</v>
      </c>
      <c r="CK28" s="69">
        <v>100</v>
      </c>
      <c r="CL28" s="59"/>
      <c r="CM28" s="59"/>
      <c r="CO28" s="86">
        <v>8.5</v>
      </c>
      <c r="CP28" s="93">
        <f t="shared" si="13"/>
        <v>-0.46621871202021747</v>
      </c>
      <c r="CQ28" s="93"/>
      <c r="CR28" s="93">
        <f t="shared" si="16"/>
        <v>57.533781287979785</v>
      </c>
      <c r="CS28" s="93">
        <f t="shared" si="14"/>
        <v>-0.74129829445700679</v>
      </c>
    </row>
    <row r="29" spans="1:97" s="86" customFormat="1" ht="14.25" x14ac:dyDescent="0.2">
      <c r="A29" s="41" cm="1">
        <f t="array" ref="A29">IFERROR(INDEX(Operation, IFERROR(MATCH($M29, Y!$B$40:$B$51, 0), IFERROR(MATCH($M29, Y!$C$40:$C$51, 0), MATCH($M29, Y!$D$40:$D$51, 0))), 4), 0)</f>
        <v>0</v>
      </c>
      <c r="B29" s="92">
        <v>18</v>
      </c>
      <c r="C29" s="7"/>
      <c r="D29" s="7"/>
      <c r="E29" s="36"/>
      <c r="F29" s="8" t="str">
        <f>IF(ISBLANK(E29), "", VLOOKUP(E29, Z!$A$2:$C$4127, 3, FALSE))</f>
        <v/>
      </c>
      <c r="G29" s="53"/>
      <c r="H29" s="82"/>
      <c r="I29" s="49"/>
      <c r="J29" s="104"/>
      <c r="K29" s="104"/>
      <c r="L29" s="105"/>
      <c r="M29" s="40"/>
      <c r="N29" s="38"/>
      <c r="O29" s="38"/>
      <c r="P29" s="38"/>
      <c r="Q29" s="37">
        <f t="shared" si="7"/>
        <v>0</v>
      </c>
      <c r="R29" s="106"/>
      <c r="S29" s="106"/>
      <c r="T29" s="105"/>
      <c r="U29" s="81"/>
      <c r="V29" s="52"/>
      <c r="W29" s="38"/>
      <c r="X29" s="38"/>
      <c r="Y29" s="38"/>
      <c r="Z29" s="37">
        <f t="shared" si="8"/>
        <v>0</v>
      </c>
      <c r="AA29" s="6"/>
      <c r="AB29" s="7"/>
      <c r="AC29" s="36"/>
      <c r="AD29" s="8" t="str">
        <f>IF(ISBLANK(AC29), "", VLOOKUP(AC29, Z!$A$2:$C$4127, 3, FALSE))</f>
        <v/>
      </c>
      <c r="AE29" s="73"/>
      <c r="AF29" s="9">
        <f t="shared" si="9"/>
        <v>0</v>
      </c>
      <c r="AG29" s="46"/>
      <c r="AH29" s="57">
        <f t="shared" si="0"/>
        <v>1</v>
      </c>
      <c r="AI29" s="63" t="str">
        <f t="shared" si="1"/>
        <v>-</v>
      </c>
      <c r="AJ29" s="57" cm="1">
        <f t="array" ref="AJ29">IFERROR(INDEX(Regulation, $AI29, AJ$11), 0)</f>
        <v>0</v>
      </c>
      <c r="AK29" s="57" cm="1">
        <f t="array" ref="AK29">IFERROR(INDEX(Regulation, $AI29, AK$11), 0)</f>
        <v>0</v>
      </c>
      <c r="AL29" s="57" cm="1">
        <f t="array" ref="AL29">IFERROR(INDEX(Regulation, $AI29, AL$11), 0)</f>
        <v>0</v>
      </c>
      <c r="AM29" s="57" cm="1">
        <f t="array" ref="AM29">IFERROR(INDEX(Regulation, $AI29, AM$11), 0)</f>
        <v>0</v>
      </c>
      <c r="AN29" s="57" cm="1">
        <f t="array" ref="AN29">IFERROR(INDEX(Regulation, $AI29, AN$11), 0)</f>
        <v>0</v>
      </c>
      <c r="AO29" s="65" cm="1">
        <f t="array" ref="AO29">IF(P29&gt;0, P29, N29*O29/3600/1000/AH29 * SUMPRODUCT($AZ29:$BD29, $AJ29:$AN29^2.5))</f>
        <v>0</v>
      </c>
      <c r="AP29" s="57">
        <f t="shared" si="10"/>
        <v>0</v>
      </c>
      <c r="AQ29" s="63">
        <v>3</v>
      </c>
      <c r="AR29" s="57" cm="1">
        <f t="array" ref="AR29">IFERROR(INDEX(Regulation, $AQ29, AR$11), 0)</f>
        <v>0</v>
      </c>
      <c r="AS29" s="57" cm="1">
        <f t="array" ref="AS29">IFERROR(INDEX(Regulation, $AQ29, AS$11), 0)</f>
        <v>0.3</v>
      </c>
      <c r="AT29" s="57" cm="1">
        <f t="array" ref="AT29">IFERROR(INDEX(Regulation, $AQ29, AT$11), 0)</f>
        <v>0.5</v>
      </c>
      <c r="AU29" s="57" cm="1">
        <f t="array" ref="AU29">IFERROR(INDEX(Regulation, $AQ29, AU$11), 0)</f>
        <v>0.75</v>
      </c>
      <c r="AV29" s="57" cm="1">
        <f t="array" ref="AV29">IFERROR(INDEX(Regulation, $AQ29, AV$11), 0)</f>
        <v>1</v>
      </c>
      <c r="AW29" s="65" cm="1">
        <f t="array" ref="AW29">IFERROR(IF(Y29&gt;0, Y29, W29*X29/3600/1000/AP29 * SUMPRODUCT($AZ29:$BD29, $AR29:$AV29^2.5)), 0)</f>
        <v>0</v>
      </c>
      <c r="AX29" s="59"/>
      <c r="AY29" s="63" t="str">
        <f t="shared" si="2"/>
        <v>-</v>
      </c>
      <c r="AZ29" s="63" cm="1">
        <f t="array" ref="AZ29">IFERROR(INDEX(Kat, $AY29, AZ$11), 0)</f>
        <v>0</v>
      </c>
      <c r="BA29" s="63" cm="1">
        <f t="array" ref="BA29">IFERROR(INDEX(Kat, $AY29, BA$11), 0)</f>
        <v>0</v>
      </c>
      <c r="BB29" s="63" cm="1">
        <f t="array" ref="BB29">IFERROR(INDEX(Kat, $AY29, BB$11), 0)</f>
        <v>0</v>
      </c>
      <c r="BC29" s="63" cm="1">
        <f t="array" ref="BC29">IFERROR(INDEX(Kat, $AY29, BC$11), 0)</f>
        <v>0</v>
      </c>
      <c r="BD29" s="63" cm="1">
        <f t="array" ref="BD29">IFERROR(INDEX(Kat, $AY29, BD$11), 0)</f>
        <v>0</v>
      </c>
      <c r="BE29" s="59"/>
      <c r="BF29" s="65">
        <v>49</v>
      </c>
      <c r="BG29" s="57">
        <f t="shared" si="15"/>
        <v>0</v>
      </c>
      <c r="BH29" s="57">
        <f t="shared" si="11"/>
        <v>1</v>
      </c>
      <c r="BI29" s="59"/>
      <c r="BJ29" s="63">
        <f t="shared" si="3"/>
        <v>0</v>
      </c>
      <c r="BK29" s="57" cm="1">
        <f t="array" ref="BK29">IF(BJ29&gt;0, INDEX(T, BJ29, 4), 1)</f>
        <v>1</v>
      </c>
      <c r="BL29" s="59"/>
      <c r="BM29" s="57">
        <v>1</v>
      </c>
      <c r="BN29" s="59"/>
      <c r="BO29" s="57">
        <f t="shared" si="12"/>
        <v>1</v>
      </c>
      <c r="BP29" s="66">
        <f t="shared" si="4"/>
        <v>0</v>
      </c>
      <c r="BQ29" s="63">
        <f t="shared" si="5"/>
        <v>0</v>
      </c>
      <c r="BR29" s="63" t="str" cm="1">
        <f t="array" ref="BR29">IF($BQ29&gt;0, INDEX($BW$12:$CL$19, $BQ29, $BP29+BR$11), "-")</f>
        <v>-</v>
      </c>
      <c r="BS29" s="63" t="str" cm="1">
        <f t="array" ref="BS29">IF($BQ29&gt;0, INDEX($BW$12:$CL$19, $BQ29, $BP29+BS$11), "-")</f>
        <v>-</v>
      </c>
      <c r="BT29" s="63" t="str" cm="1">
        <f t="array" ref="BT29">IF($BQ29&gt;0, INDEX($BW$12:$CL$19, $BQ29, $BP29+BT$11), "-")</f>
        <v>-</v>
      </c>
      <c r="BU29" s="63" t="str" cm="1">
        <f t="array" ref="BU29">IF($BQ29&gt;0, INDEX($BW$12:$CL$19, $BQ29, $BP29+BU$11), "-")</f>
        <v>-</v>
      </c>
      <c r="BV29" s="59"/>
      <c r="BW29" s="70">
        <v>3.7</v>
      </c>
      <c r="BX29" s="69">
        <v>20.6</v>
      </c>
      <c r="BY29" s="69">
        <v>41.2</v>
      </c>
      <c r="BZ29" s="69">
        <v>54.7</v>
      </c>
      <c r="CA29" s="69">
        <v>68.2</v>
      </c>
      <c r="CB29" s="69">
        <v>77.2</v>
      </c>
      <c r="CC29" s="69">
        <v>86.1</v>
      </c>
      <c r="CD29" s="69">
        <v>90.6</v>
      </c>
      <c r="CE29" s="69">
        <v>95.1</v>
      </c>
      <c r="CF29" s="69">
        <v>97.6</v>
      </c>
      <c r="CG29" s="69">
        <v>100</v>
      </c>
      <c r="CH29" s="69">
        <v>100</v>
      </c>
      <c r="CI29" s="69">
        <v>100</v>
      </c>
      <c r="CJ29" s="69">
        <v>100</v>
      </c>
      <c r="CK29" s="69">
        <v>100</v>
      </c>
      <c r="CL29" s="59"/>
      <c r="CM29" s="59"/>
      <c r="CO29" s="86">
        <v>9</v>
      </c>
      <c r="CP29" s="93">
        <f t="shared" si="13"/>
        <v>-0.30960465809875792</v>
      </c>
      <c r="CQ29" s="93"/>
      <c r="CR29" s="93">
        <f t="shared" si="16"/>
        <v>57.690395341901244</v>
      </c>
      <c r="CS29" s="93">
        <f t="shared" si="14"/>
        <v>-0.48065592734683982</v>
      </c>
    </row>
    <row r="30" spans="1:97" s="86" customFormat="1" ht="14.25" x14ac:dyDescent="0.2">
      <c r="A30" s="41" cm="1">
        <f t="array" ref="A30">IFERROR(INDEX(Operation, IFERROR(MATCH($M30, Y!$B$40:$B$51, 0), IFERROR(MATCH($M30, Y!$C$40:$C$51, 0), MATCH($M30, Y!$D$40:$D$51, 0))), 4), 0)</f>
        <v>0</v>
      </c>
      <c r="B30" s="92">
        <v>19</v>
      </c>
      <c r="C30" s="7"/>
      <c r="D30" s="7"/>
      <c r="E30" s="36"/>
      <c r="F30" s="8" t="str">
        <f>IF(ISBLANK(E30), "", VLOOKUP(E30, Z!$A$2:$C$4127, 3, FALSE))</f>
        <v/>
      </c>
      <c r="G30" s="53"/>
      <c r="H30" s="82"/>
      <c r="I30" s="49"/>
      <c r="J30" s="104"/>
      <c r="K30" s="104"/>
      <c r="L30" s="105"/>
      <c r="M30" s="40"/>
      <c r="N30" s="38"/>
      <c r="O30" s="38"/>
      <c r="P30" s="38"/>
      <c r="Q30" s="37">
        <f t="shared" si="7"/>
        <v>0</v>
      </c>
      <c r="R30" s="106"/>
      <c r="S30" s="106"/>
      <c r="T30" s="105"/>
      <c r="U30" s="81"/>
      <c r="V30" s="52"/>
      <c r="W30" s="38"/>
      <c r="X30" s="38"/>
      <c r="Y30" s="38"/>
      <c r="Z30" s="37">
        <f t="shared" si="8"/>
        <v>0</v>
      </c>
      <c r="AA30" s="6"/>
      <c r="AB30" s="7"/>
      <c r="AC30" s="36"/>
      <c r="AD30" s="8" t="str">
        <f>IF(ISBLANK(AC30), "", VLOOKUP(AC30, Z!$A$2:$C$4127, 3, FALSE))</f>
        <v/>
      </c>
      <c r="AE30" s="73"/>
      <c r="AF30" s="9">
        <f t="shared" si="9"/>
        <v>0</v>
      </c>
      <c r="AG30" s="46"/>
      <c r="AH30" s="57">
        <f t="shared" si="0"/>
        <v>1</v>
      </c>
      <c r="AI30" s="63" t="str">
        <f t="shared" si="1"/>
        <v>-</v>
      </c>
      <c r="AJ30" s="57" cm="1">
        <f t="array" ref="AJ30">IFERROR(INDEX(Regulation, $AI30, AJ$11), 0)</f>
        <v>0</v>
      </c>
      <c r="AK30" s="57" cm="1">
        <f t="array" ref="AK30">IFERROR(INDEX(Regulation, $AI30, AK$11), 0)</f>
        <v>0</v>
      </c>
      <c r="AL30" s="57" cm="1">
        <f t="array" ref="AL30">IFERROR(INDEX(Regulation, $AI30, AL$11), 0)</f>
        <v>0</v>
      </c>
      <c r="AM30" s="57" cm="1">
        <f t="array" ref="AM30">IFERROR(INDEX(Regulation, $AI30, AM$11), 0)</f>
        <v>0</v>
      </c>
      <c r="AN30" s="57" cm="1">
        <f t="array" ref="AN30">IFERROR(INDEX(Regulation, $AI30, AN$11), 0)</f>
        <v>0</v>
      </c>
      <c r="AO30" s="65" cm="1">
        <f t="array" ref="AO30">IF(P30&gt;0, P30, N30*O30/3600/1000/AH30 * SUMPRODUCT($AZ30:$BD30, $AJ30:$AN30^2.5))</f>
        <v>0</v>
      </c>
      <c r="AP30" s="57">
        <f t="shared" si="10"/>
        <v>0</v>
      </c>
      <c r="AQ30" s="63">
        <v>3</v>
      </c>
      <c r="AR30" s="57" cm="1">
        <f t="array" ref="AR30">IFERROR(INDEX(Regulation, $AQ30, AR$11), 0)</f>
        <v>0</v>
      </c>
      <c r="AS30" s="57" cm="1">
        <f t="array" ref="AS30">IFERROR(INDEX(Regulation, $AQ30, AS$11), 0)</f>
        <v>0.3</v>
      </c>
      <c r="AT30" s="57" cm="1">
        <f t="array" ref="AT30">IFERROR(INDEX(Regulation, $AQ30, AT$11), 0)</f>
        <v>0.5</v>
      </c>
      <c r="AU30" s="57" cm="1">
        <f t="array" ref="AU30">IFERROR(INDEX(Regulation, $AQ30, AU$11), 0)</f>
        <v>0.75</v>
      </c>
      <c r="AV30" s="57" cm="1">
        <f t="array" ref="AV30">IFERROR(INDEX(Regulation, $AQ30, AV$11), 0)</f>
        <v>1</v>
      </c>
      <c r="AW30" s="65" cm="1">
        <f t="array" ref="AW30">IFERROR(IF(Y30&gt;0, Y30, W30*X30/3600/1000/AP30 * SUMPRODUCT($AZ30:$BD30, $AR30:$AV30^2.5)), 0)</f>
        <v>0</v>
      </c>
      <c r="AX30" s="59"/>
      <c r="AY30" s="63" t="str">
        <f t="shared" si="2"/>
        <v>-</v>
      </c>
      <c r="AZ30" s="63" cm="1">
        <f t="array" ref="AZ30">IFERROR(INDEX(Kat, $AY30, AZ$11), 0)</f>
        <v>0</v>
      </c>
      <c r="BA30" s="63" cm="1">
        <f t="array" ref="BA30">IFERROR(INDEX(Kat, $AY30, BA$11), 0)</f>
        <v>0</v>
      </c>
      <c r="BB30" s="63" cm="1">
        <f t="array" ref="BB30">IFERROR(INDEX(Kat, $AY30, BB$11), 0)</f>
        <v>0</v>
      </c>
      <c r="BC30" s="63" cm="1">
        <f t="array" ref="BC30">IFERROR(INDEX(Kat, $AY30, BC$11), 0)</f>
        <v>0</v>
      </c>
      <c r="BD30" s="63" cm="1">
        <f t="array" ref="BD30">IFERROR(INDEX(Kat, $AY30, BD$11), 0)</f>
        <v>0</v>
      </c>
      <c r="BE30" s="59"/>
      <c r="BF30" s="65">
        <v>49</v>
      </c>
      <c r="BG30" s="57">
        <f t="shared" si="15"/>
        <v>0</v>
      </c>
      <c r="BH30" s="57">
        <f t="shared" si="11"/>
        <v>1</v>
      </c>
      <c r="BI30" s="59"/>
      <c r="BJ30" s="63">
        <f t="shared" si="3"/>
        <v>0</v>
      </c>
      <c r="BK30" s="57" cm="1">
        <f t="array" ref="BK30">IF(BJ30&gt;0, INDEX(T, BJ30, 4), 1)</f>
        <v>1</v>
      </c>
      <c r="BL30" s="59"/>
      <c r="BM30" s="57">
        <v>1</v>
      </c>
      <c r="BN30" s="59"/>
      <c r="BO30" s="57">
        <f t="shared" si="12"/>
        <v>1</v>
      </c>
      <c r="BP30" s="66">
        <f t="shared" si="4"/>
        <v>0</v>
      </c>
      <c r="BQ30" s="63">
        <f t="shared" si="5"/>
        <v>0</v>
      </c>
      <c r="BR30" s="63" t="str" cm="1">
        <f t="array" ref="BR30">IF($BQ30&gt;0, INDEX($BW$12:$CL$19, $BQ30, $BP30+BR$11), "-")</f>
        <v>-</v>
      </c>
      <c r="BS30" s="63" t="str" cm="1">
        <f t="array" ref="BS30">IF($BQ30&gt;0, INDEX($BW$12:$CL$19, $BQ30, $BP30+BS$11), "-")</f>
        <v>-</v>
      </c>
      <c r="BT30" s="63" t="str" cm="1">
        <f t="array" ref="BT30">IF($BQ30&gt;0, INDEX($BW$12:$CL$19, $BQ30, $BP30+BT$11), "-")</f>
        <v>-</v>
      </c>
      <c r="BU30" s="63" t="str" cm="1">
        <f t="array" ref="BU30">IF($BQ30&gt;0, INDEX($BW$12:$CL$19, $BQ30, $BP30+BU$11), "-")</f>
        <v>-</v>
      </c>
      <c r="BV30" s="59"/>
      <c r="BW30" s="70">
        <v>5.5</v>
      </c>
      <c r="BX30" s="69">
        <v>24.4</v>
      </c>
      <c r="BY30" s="69">
        <v>48.8</v>
      </c>
      <c r="BZ30" s="69">
        <v>61.5</v>
      </c>
      <c r="CA30" s="69">
        <v>74.099999999999994</v>
      </c>
      <c r="CB30" s="69">
        <v>81.599999999999994</v>
      </c>
      <c r="CC30" s="69">
        <v>89</v>
      </c>
      <c r="CD30" s="69">
        <v>92.4</v>
      </c>
      <c r="CE30" s="69">
        <v>95.7</v>
      </c>
      <c r="CF30" s="69">
        <v>97.9</v>
      </c>
      <c r="CG30" s="69">
        <v>100</v>
      </c>
      <c r="CH30" s="69">
        <v>100</v>
      </c>
      <c r="CI30" s="69">
        <v>100</v>
      </c>
      <c r="CJ30" s="69">
        <v>100</v>
      </c>
      <c r="CK30" s="69">
        <v>100</v>
      </c>
      <c r="CL30" s="59"/>
      <c r="CM30" s="59"/>
      <c r="CO30" s="86">
        <v>9.5</v>
      </c>
      <c r="CP30" s="93">
        <f t="shared" si="13"/>
        <v>-0.16146047181820222</v>
      </c>
      <c r="CQ30" s="93"/>
      <c r="CR30" s="93">
        <f t="shared" si="16"/>
        <v>57.838539528181798</v>
      </c>
      <c r="CS30" s="93">
        <f t="shared" si="14"/>
        <v>-0.23410939835438249</v>
      </c>
    </row>
    <row r="31" spans="1:97" s="86" customFormat="1" ht="14.25" x14ac:dyDescent="0.2">
      <c r="A31" s="41" cm="1">
        <f t="array" ref="A31">IFERROR(INDEX(Operation, IFERROR(MATCH($M31, Y!$B$40:$B$51, 0), IFERROR(MATCH($M31, Y!$C$40:$C$51, 0), MATCH($M31, Y!$D$40:$D$51, 0))), 4), 0)</f>
        <v>0</v>
      </c>
      <c r="B31" s="92">
        <v>20</v>
      </c>
      <c r="C31" s="7"/>
      <c r="D31" s="7"/>
      <c r="E31" s="36"/>
      <c r="F31" s="8" t="str">
        <f>IF(ISBLANK(E31), "", VLOOKUP(E31, Z!$A$2:$C$4127, 3, FALSE))</f>
        <v/>
      </c>
      <c r="G31" s="53"/>
      <c r="H31" s="82"/>
      <c r="I31" s="49"/>
      <c r="J31" s="104"/>
      <c r="K31" s="104"/>
      <c r="L31" s="105"/>
      <c r="M31" s="40"/>
      <c r="N31" s="38"/>
      <c r="O31" s="38"/>
      <c r="P31" s="38"/>
      <c r="Q31" s="37">
        <f t="shared" si="7"/>
        <v>0</v>
      </c>
      <c r="R31" s="106"/>
      <c r="S31" s="106"/>
      <c r="T31" s="105"/>
      <c r="U31" s="81"/>
      <c r="V31" s="52"/>
      <c r="W31" s="38"/>
      <c r="X31" s="38"/>
      <c r="Y31" s="38"/>
      <c r="Z31" s="37">
        <f t="shared" si="8"/>
        <v>0</v>
      </c>
      <c r="AA31" s="6"/>
      <c r="AB31" s="7"/>
      <c r="AC31" s="36"/>
      <c r="AD31" s="8" t="str">
        <f>IF(ISBLANK(AC31), "", VLOOKUP(AC31, Z!$A$2:$C$4127, 3, FALSE))</f>
        <v/>
      </c>
      <c r="AE31" s="73"/>
      <c r="AF31" s="9">
        <f t="shared" si="9"/>
        <v>0</v>
      </c>
      <c r="AG31" s="46"/>
      <c r="AH31" s="57">
        <f t="shared" si="0"/>
        <v>1</v>
      </c>
      <c r="AI31" s="63" t="str">
        <f t="shared" si="1"/>
        <v>-</v>
      </c>
      <c r="AJ31" s="57" cm="1">
        <f t="array" ref="AJ31">IFERROR(INDEX(Regulation, $AI31, AJ$11), 0)</f>
        <v>0</v>
      </c>
      <c r="AK31" s="57" cm="1">
        <f t="array" ref="AK31">IFERROR(INDEX(Regulation, $AI31, AK$11), 0)</f>
        <v>0</v>
      </c>
      <c r="AL31" s="57" cm="1">
        <f t="array" ref="AL31">IFERROR(INDEX(Regulation, $AI31, AL$11), 0)</f>
        <v>0</v>
      </c>
      <c r="AM31" s="57" cm="1">
        <f t="array" ref="AM31">IFERROR(INDEX(Regulation, $AI31, AM$11), 0)</f>
        <v>0</v>
      </c>
      <c r="AN31" s="57" cm="1">
        <f t="array" ref="AN31">IFERROR(INDEX(Regulation, $AI31, AN$11), 0)</f>
        <v>0</v>
      </c>
      <c r="AO31" s="65" cm="1">
        <f t="array" ref="AO31">IF(P31&gt;0, P31, N31*O31/3600/1000/AH31 * SUMPRODUCT($AZ31:$BD31, $AJ31:$AN31^2.5))</f>
        <v>0</v>
      </c>
      <c r="AP31" s="57">
        <f t="shared" si="10"/>
        <v>0</v>
      </c>
      <c r="AQ31" s="63">
        <v>3</v>
      </c>
      <c r="AR31" s="57" cm="1">
        <f t="array" ref="AR31">IFERROR(INDEX(Regulation, $AQ31, AR$11), 0)</f>
        <v>0</v>
      </c>
      <c r="AS31" s="57" cm="1">
        <f t="array" ref="AS31">IFERROR(INDEX(Regulation, $AQ31, AS$11), 0)</f>
        <v>0.3</v>
      </c>
      <c r="AT31" s="57" cm="1">
        <f t="array" ref="AT31">IFERROR(INDEX(Regulation, $AQ31, AT$11), 0)</f>
        <v>0.5</v>
      </c>
      <c r="AU31" s="57" cm="1">
        <f t="array" ref="AU31">IFERROR(INDEX(Regulation, $AQ31, AU$11), 0)</f>
        <v>0.75</v>
      </c>
      <c r="AV31" s="57" cm="1">
        <f t="array" ref="AV31">IFERROR(INDEX(Regulation, $AQ31, AV$11), 0)</f>
        <v>1</v>
      </c>
      <c r="AW31" s="65" cm="1">
        <f t="array" ref="AW31">IFERROR(IF(Y31&gt;0, Y31, W31*X31/3600/1000/AP31 * SUMPRODUCT($AZ31:$BD31, $AR31:$AV31^2.5)), 0)</f>
        <v>0</v>
      </c>
      <c r="AX31" s="59"/>
      <c r="AY31" s="63" t="str">
        <f t="shared" si="2"/>
        <v>-</v>
      </c>
      <c r="AZ31" s="63" cm="1">
        <f t="array" ref="AZ31">IFERROR(INDEX(Kat, $AY31, AZ$11), 0)</f>
        <v>0</v>
      </c>
      <c r="BA31" s="63" cm="1">
        <f t="array" ref="BA31">IFERROR(INDEX(Kat, $AY31, BA$11), 0)</f>
        <v>0</v>
      </c>
      <c r="BB31" s="63" cm="1">
        <f t="array" ref="BB31">IFERROR(INDEX(Kat, $AY31, BB$11), 0)</f>
        <v>0</v>
      </c>
      <c r="BC31" s="63" cm="1">
        <f t="array" ref="BC31">IFERROR(INDEX(Kat, $AY31, BC$11), 0)</f>
        <v>0</v>
      </c>
      <c r="BD31" s="63" cm="1">
        <f t="array" ref="BD31">IFERROR(INDEX(Kat, $AY31, BD$11), 0)</f>
        <v>0</v>
      </c>
      <c r="BE31" s="59"/>
      <c r="BF31" s="65">
        <v>49</v>
      </c>
      <c r="BG31" s="57">
        <f t="shared" si="15"/>
        <v>0</v>
      </c>
      <c r="BH31" s="57">
        <f t="shared" si="11"/>
        <v>1</v>
      </c>
      <c r="BI31" s="59"/>
      <c r="BJ31" s="63">
        <f t="shared" si="3"/>
        <v>0</v>
      </c>
      <c r="BK31" s="57" cm="1">
        <f t="array" ref="BK31">IF(BJ31&gt;0, INDEX(T, BJ31, 4), 1)</f>
        <v>1</v>
      </c>
      <c r="BL31" s="59"/>
      <c r="BM31" s="57">
        <v>1</v>
      </c>
      <c r="BN31" s="59"/>
      <c r="BO31" s="57">
        <f t="shared" si="12"/>
        <v>1</v>
      </c>
      <c r="BP31" s="66">
        <f t="shared" si="4"/>
        <v>0</v>
      </c>
      <c r="BQ31" s="63">
        <f t="shared" si="5"/>
        <v>0</v>
      </c>
      <c r="BR31" s="63" t="str" cm="1">
        <f t="array" ref="BR31">IF($BQ31&gt;0, INDEX($BW$12:$CL$19, $BQ31, $BP31+BR$11), "-")</f>
        <v>-</v>
      </c>
      <c r="BS31" s="63" t="str" cm="1">
        <f t="array" ref="BS31">IF($BQ31&gt;0, INDEX($BW$12:$CL$19, $BQ31, $BP31+BS$11), "-")</f>
        <v>-</v>
      </c>
      <c r="BT31" s="63" t="str" cm="1">
        <f t="array" ref="BT31">IF($BQ31&gt;0, INDEX($BW$12:$CL$19, $BQ31, $BP31+BT$11), "-")</f>
        <v>-</v>
      </c>
      <c r="BU31" s="63" t="str" cm="1">
        <f t="array" ref="BU31">IF($BQ31&gt;0, INDEX($BW$12:$CL$19, $BQ31, $BP31+BU$11), "-")</f>
        <v>-</v>
      </c>
      <c r="BV31" s="59"/>
      <c r="BW31" s="70">
        <v>7.4</v>
      </c>
      <c r="BX31" s="69">
        <v>28.1</v>
      </c>
      <c r="BY31" s="69">
        <v>56.3</v>
      </c>
      <c r="BZ31" s="69">
        <v>68.099999999999994</v>
      </c>
      <c r="CA31" s="69">
        <v>80</v>
      </c>
      <c r="CB31" s="69">
        <v>85.9</v>
      </c>
      <c r="CC31" s="69">
        <v>91.9</v>
      </c>
      <c r="CD31" s="69">
        <v>94.1</v>
      </c>
      <c r="CE31" s="69">
        <v>96.3</v>
      </c>
      <c r="CF31" s="69">
        <v>98.1</v>
      </c>
      <c r="CG31" s="69">
        <v>100</v>
      </c>
      <c r="CH31" s="69">
        <v>100</v>
      </c>
      <c r="CI31" s="69">
        <v>100</v>
      </c>
      <c r="CJ31" s="69">
        <v>100</v>
      </c>
      <c r="CK31" s="69">
        <v>100</v>
      </c>
      <c r="CL31" s="59"/>
      <c r="CM31" s="59"/>
      <c r="CO31" s="86">
        <v>10</v>
      </c>
      <c r="CP31" s="93">
        <f t="shared" si="13"/>
        <v>-2.0916845196313538E-2</v>
      </c>
      <c r="CQ31" s="93"/>
      <c r="CR31" s="93">
        <f t="shared" si="16"/>
        <v>57.979083154803689</v>
      </c>
      <c r="CS31" s="93">
        <f t="shared" si="14"/>
        <v>-2.1197594715083312E-4</v>
      </c>
    </row>
    <row r="32" spans="1:97" s="86" customFormat="1" ht="14.25" x14ac:dyDescent="0.2">
      <c r="A32" s="41" cm="1">
        <f t="array" ref="A32">IFERROR(INDEX(Operation, IFERROR(MATCH($M32, Y!$B$40:$B$51, 0), IFERROR(MATCH($M32, Y!$C$40:$C$51, 0), MATCH($M32, Y!$D$40:$D$51, 0))), 4), 0)</f>
        <v>0</v>
      </c>
      <c r="B32" s="92">
        <v>21</v>
      </c>
      <c r="C32" s="7"/>
      <c r="D32" s="7"/>
      <c r="E32" s="36"/>
      <c r="F32" s="8" t="str">
        <f>IF(ISBLANK(E32), "", VLOOKUP(E32, Z!$A$2:$C$4127, 3, FALSE))</f>
        <v/>
      </c>
      <c r="G32" s="53"/>
      <c r="H32" s="82"/>
      <c r="I32" s="49"/>
      <c r="J32" s="104"/>
      <c r="K32" s="104"/>
      <c r="L32" s="105"/>
      <c r="M32" s="40"/>
      <c r="N32" s="38"/>
      <c r="O32" s="38"/>
      <c r="P32" s="38"/>
      <c r="Q32" s="37">
        <f t="shared" si="7"/>
        <v>0</v>
      </c>
      <c r="R32" s="106"/>
      <c r="S32" s="106"/>
      <c r="T32" s="105"/>
      <c r="U32" s="81"/>
      <c r="V32" s="52"/>
      <c r="W32" s="38"/>
      <c r="X32" s="38"/>
      <c r="Y32" s="38"/>
      <c r="Z32" s="37">
        <f t="shared" si="8"/>
        <v>0</v>
      </c>
      <c r="AA32" s="6"/>
      <c r="AB32" s="7"/>
      <c r="AC32" s="36"/>
      <c r="AD32" s="8" t="str">
        <f>IF(ISBLANK(AC32), "", VLOOKUP(AC32, Z!$A$2:$C$4127, 3, FALSE))</f>
        <v/>
      </c>
      <c r="AE32" s="73"/>
      <c r="AF32" s="9">
        <f t="shared" si="9"/>
        <v>0</v>
      </c>
      <c r="AG32" s="46"/>
      <c r="AH32" s="57">
        <f t="shared" si="0"/>
        <v>1</v>
      </c>
      <c r="AI32" s="63" t="str">
        <f t="shared" si="1"/>
        <v>-</v>
      </c>
      <c r="AJ32" s="57" cm="1">
        <f t="array" ref="AJ32">IFERROR(INDEX(Regulation, $AI32, AJ$11), 0)</f>
        <v>0</v>
      </c>
      <c r="AK32" s="57" cm="1">
        <f t="array" ref="AK32">IFERROR(INDEX(Regulation, $AI32, AK$11), 0)</f>
        <v>0</v>
      </c>
      <c r="AL32" s="57" cm="1">
        <f t="array" ref="AL32">IFERROR(INDEX(Regulation, $AI32, AL$11), 0)</f>
        <v>0</v>
      </c>
      <c r="AM32" s="57" cm="1">
        <f t="array" ref="AM32">IFERROR(INDEX(Regulation, $AI32, AM$11), 0)</f>
        <v>0</v>
      </c>
      <c r="AN32" s="57" cm="1">
        <f t="array" ref="AN32">IFERROR(INDEX(Regulation, $AI32, AN$11), 0)</f>
        <v>0</v>
      </c>
      <c r="AO32" s="65" cm="1">
        <f t="array" ref="AO32">IF(P32&gt;0, P32, N32*O32/3600/1000/AH32 * SUMPRODUCT($AZ32:$BD32, $AJ32:$AN32^2.5))</f>
        <v>0</v>
      </c>
      <c r="AP32" s="57">
        <f t="shared" si="10"/>
        <v>0</v>
      </c>
      <c r="AQ32" s="63">
        <v>3</v>
      </c>
      <c r="AR32" s="57" cm="1">
        <f t="array" ref="AR32">IFERROR(INDEX(Regulation, $AQ32, AR$11), 0)</f>
        <v>0</v>
      </c>
      <c r="AS32" s="57" cm="1">
        <f t="array" ref="AS32">IFERROR(INDEX(Regulation, $AQ32, AS$11), 0)</f>
        <v>0.3</v>
      </c>
      <c r="AT32" s="57" cm="1">
        <f t="array" ref="AT32">IFERROR(INDEX(Regulation, $AQ32, AT$11), 0)</f>
        <v>0.5</v>
      </c>
      <c r="AU32" s="57" cm="1">
        <f t="array" ref="AU32">IFERROR(INDEX(Regulation, $AQ32, AU$11), 0)</f>
        <v>0.75</v>
      </c>
      <c r="AV32" s="57" cm="1">
        <f t="array" ref="AV32">IFERROR(INDEX(Regulation, $AQ32, AV$11), 0)</f>
        <v>1</v>
      </c>
      <c r="AW32" s="65" cm="1">
        <f t="array" ref="AW32">IFERROR(IF(Y32&gt;0, Y32, W32*X32/3600/1000/AP32 * SUMPRODUCT($AZ32:$BD32, $AR32:$AV32^2.5)), 0)</f>
        <v>0</v>
      </c>
      <c r="AX32" s="59"/>
      <c r="AY32" s="63" t="str">
        <f t="shared" si="2"/>
        <v>-</v>
      </c>
      <c r="AZ32" s="63" cm="1">
        <f t="array" ref="AZ32">IFERROR(INDEX(Kat, $AY32, AZ$11), 0)</f>
        <v>0</v>
      </c>
      <c r="BA32" s="63" cm="1">
        <f t="array" ref="BA32">IFERROR(INDEX(Kat, $AY32, BA$11), 0)</f>
        <v>0</v>
      </c>
      <c r="BB32" s="63" cm="1">
        <f t="array" ref="BB32">IFERROR(INDEX(Kat, $AY32, BB$11), 0)</f>
        <v>0</v>
      </c>
      <c r="BC32" s="63" cm="1">
        <f t="array" ref="BC32">IFERROR(INDEX(Kat, $AY32, BC$11), 0)</f>
        <v>0</v>
      </c>
      <c r="BD32" s="63" cm="1">
        <f t="array" ref="BD32">IFERROR(INDEX(Kat, $AY32, BD$11), 0)</f>
        <v>0</v>
      </c>
      <c r="BE32" s="59"/>
      <c r="BF32" s="65">
        <v>49</v>
      </c>
      <c r="BG32" s="57">
        <f t="shared" si="15"/>
        <v>0</v>
      </c>
      <c r="BH32" s="57">
        <f t="shared" si="11"/>
        <v>1</v>
      </c>
      <c r="BI32" s="59"/>
      <c r="BJ32" s="63">
        <f t="shared" si="3"/>
        <v>0</v>
      </c>
      <c r="BK32" s="57" cm="1">
        <f t="array" ref="BK32">IF(BJ32&gt;0, INDEX(T, BJ32, 4), 1)</f>
        <v>1</v>
      </c>
      <c r="BL32" s="59"/>
      <c r="BM32" s="57">
        <v>1</v>
      </c>
      <c r="BN32" s="59"/>
      <c r="BO32" s="57">
        <f t="shared" si="12"/>
        <v>1</v>
      </c>
      <c r="BP32" s="66">
        <f t="shared" si="4"/>
        <v>0</v>
      </c>
      <c r="BQ32" s="63">
        <f t="shared" si="5"/>
        <v>0</v>
      </c>
      <c r="BR32" s="63" t="str" cm="1">
        <f t="array" ref="BR32">IF($BQ32&gt;0, INDEX($BW$12:$CL$19, $BQ32, $BP32+BR$11), "-")</f>
        <v>-</v>
      </c>
      <c r="BS32" s="63" t="str" cm="1">
        <f t="array" ref="BS32">IF($BQ32&gt;0, INDEX($BW$12:$CL$19, $BQ32, $BP32+BS$11), "-")</f>
        <v>-</v>
      </c>
      <c r="BT32" s="63" t="str" cm="1">
        <f t="array" ref="BT32">IF($BQ32&gt;0, INDEX($BW$12:$CL$19, $BQ32, $BP32+BT$11), "-")</f>
        <v>-</v>
      </c>
      <c r="BU32" s="63" t="str" cm="1">
        <f t="array" ref="BU32">IF($BQ32&gt;0, INDEX($BW$12:$CL$19, $BQ32, $BP32+BU$11), "-")</f>
        <v>-</v>
      </c>
      <c r="BV32" s="59"/>
      <c r="BW32" s="70">
        <v>12.9</v>
      </c>
      <c r="BX32" s="69">
        <v>31.7</v>
      </c>
      <c r="BY32" s="69">
        <v>63.5</v>
      </c>
      <c r="BZ32" s="69">
        <v>73.400000000000006</v>
      </c>
      <c r="CA32" s="69">
        <v>83.4</v>
      </c>
      <c r="CB32" s="69">
        <v>88.1</v>
      </c>
      <c r="CC32" s="69">
        <v>92.8</v>
      </c>
      <c r="CD32" s="69">
        <v>94.7</v>
      </c>
      <c r="CE32" s="69">
        <v>96.7</v>
      </c>
      <c r="CF32" s="69">
        <v>98.3</v>
      </c>
      <c r="CG32" s="69">
        <v>100</v>
      </c>
      <c r="CH32" s="69">
        <v>100</v>
      </c>
      <c r="CI32" s="69">
        <v>100</v>
      </c>
      <c r="CJ32" s="69">
        <v>100</v>
      </c>
      <c r="CK32" s="69">
        <v>100</v>
      </c>
      <c r="CL32" s="59"/>
      <c r="CM32" s="59"/>
      <c r="CO32" s="86">
        <v>10.5</v>
      </c>
      <c r="CP32" s="93"/>
      <c r="CQ32" s="93">
        <f t="shared" ref="CQ32:CQ48" si="17">0.78*LN($CO32)-1.88</f>
        <v>-4.5927299412487299E-2</v>
      </c>
    </row>
    <row r="33" spans="1:95" s="86" customFormat="1" ht="14.25" x14ac:dyDescent="0.2">
      <c r="A33" s="41" cm="1">
        <f t="array" ref="A33">IFERROR(INDEX(Operation, IFERROR(MATCH($M33, Y!$B$40:$B$51, 0), IFERROR(MATCH($M33, Y!$C$40:$C$51, 0), MATCH($M33, Y!$D$40:$D$51, 0))), 4), 0)</f>
        <v>0</v>
      </c>
      <c r="B33" s="92">
        <v>22</v>
      </c>
      <c r="C33" s="7"/>
      <c r="D33" s="7"/>
      <c r="E33" s="36"/>
      <c r="F33" s="8" t="str">
        <f>IF(ISBLANK(E33), "", VLOOKUP(E33, Z!$A$2:$C$4127, 3, FALSE))</f>
        <v/>
      </c>
      <c r="G33" s="53"/>
      <c r="H33" s="82"/>
      <c r="I33" s="49"/>
      <c r="J33" s="104"/>
      <c r="K33" s="104"/>
      <c r="L33" s="105"/>
      <c r="M33" s="40"/>
      <c r="N33" s="38"/>
      <c r="O33" s="38"/>
      <c r="P33" s="38"/>
      <c r="Q33" s="37">
        <f t="shared" si="7"/>
        <v>0</v>
      </c>
      <c r="R33" s="106"/>
      <c r="S33" s="106"/>
      <c r="T33" s="105"/>
      <c r="U33" s="81"/>
      <c r="V33" s="52"/>
      <c r="W33" s="38"/>
      <c r="X33" s="38"/>
      <c r="Y33" s="38"/>
      <c r="Z33" s="37">
        <f t="shared" si="8"/>
        <v>0</v>
      </c>
      <c r="AA33" s="6"/>
      <c r="AB33" s="7"/>
      <c r="AC33" s="36"/>
      <c r="AD33" s="8" t="str">
        <f>IF(ISBLANK(AC33), "", VLOOKUP(AC33, Z!$A$2:$C$4127, 3, FALSE))</f>
        <v/>
      </c>
      <c r="AE33" s="73"/>
      <c r="AF33" s="9">
        <f t="shared" si="9"/>
        <v>0</v>
      </c>
      <c r="AG33" s="46"/>
      <c r="AH33" s="57">
        <f t="shared" si="0"/>
        <v>1</v>
      </c>
      <c r="AI33" s="63" t="str">
        <f t="shared" si="1"/>
        <v>-</v>
      </c>
      <c r="AJ33" s="57" cm="1">
        <f t="array" ref="AJ33">IFERROR(INDEX(Regulation, $AI33, AJ$11), 0)</f>
        <v>0</v>
      </c>
      <c r="AK33" s="57" cm="1">
        <f t="array" ref="AK33">IFERROR(INDEX(Regulation, $AI33, AK$11), 0)</f>
        <v>0</v>
      </c>
      <c r="AL33" s="57" cm="1">
        <f t="array" ref="AL33">IFERROR(INDEX(Regulation, $AI33, AL$11), 0)</f>
        <v>0</v>
      </c>
      <c r="AM33" s="57" cm="1">
        <f t="array" ref="AM33">IFERROR(INDEX(Regulation, $AI33, AM$11), 0)</f>
        <v>0</v>
      </c>
      <c r="AN33" s="57" cm="1">
        <f t="array" ref="AN33">IFERROR(INDEX(Regulation, $AI33, AN$11), 0)</f>
        <v>0</v>
      </c>
      <c r="AO33" s="65" cm="1">
        <f t="array" ref="AO33">IF(P33&gt;0, P33, N33*O33/3600/1000/AH33 * SUMPRODUCT($AZ33:$BD33, $AJ33:$AN33^2.5))</f>
        <v>0</v>
      </c>
      <c r="AP33" s="57">
        <f t="shared" si="10"/>
        <v>0</v>
      </c>
      <c r="AQ33" s="63">
        <v>3</v>
      </c>
      <c r="AR33" s="57" cm="1">
        <f t="array" ref="AR33">IFERROR(INDEX(Regulation, $AQ33, AR$11), 0)</f>
        <v>0</v>
      </c>
      <c r="AS33" s="57" cm="1">
        <f t="array" ref="AS33">IFERROR(INDEX(Regulation, $AQ33, AS$11), 0)</f>
        <v>0.3</v>
      </c>
      <c r="AT33" s="57" cm="1">
        <f t="array" ref="AT33">IFERROR(INDEX(Regulation, $AQ33, AT$11), 0)</f>
        <v>0.5</v>
      </c>
      <c r="AU33" s="57" cm="1">
        <f t="array" ref="AU33">IFERROR(INDEX(Regulation, $AQ33, AU$11), 0)</f>
        <v>0.75</v>
      </c>
      <c r="AV33" s="57" cm="1">
        <f t="array" ref="AV33">IFERROR(INDEX(Regulation, $AQ33, AV$11), 0)</f>
        <v>1</v>
      </c>
      <c r="AW33" s="65" cm="1">
        <f t="array" ref="AW33">IFERROR(IF(Y33&gt;0, Y33, W33*X33/3600/1000/AP33 * SUMPRODUCT($AZ33:$BD33, $AR33:$AV33^2.5)), 0)</f>
        <v>0</v>
      </c>
      <c r="AX33" s="59"/>
      <c r="AY33" s="63" t="str">
        <f t="shared" si="2"/>
        <v>-</v>
      </c>
      <c r="AZ33" s="63" cm="1">
        <f t="array" ref="AZ33">IFERROR(INDEX(Kat, $AY33, AZ$11), 0)</f>
        <v>0</v>
      </c>
      <c r="BA33" s="63" cm="1">
        <f t="array" ref="BA33">IFERROR(INDEX(Kat, $AY33, BA$11), 0)</f>
        <v>0</v>
      </c>
      <c r="BB33" s="63" cm="1">
        <f t="array" ref="BB33">IFERROR(INDEX(Kat, $AY33, BB$11), 0)</f>
        <v>0</v>
      </c>
      <c r="BC33" s="63" cm="1">
        <f t="array" ref="BC33">IFERROR(INDEX(Kat, $AY33, BC$11), 0)</f>
        <v>0</v>
      </c>
      <c r="BD33" s="63" cm="1">
        <f t="array" ref="BD33">IFERROR(INDEX(Kat, $AY33, BD$11), 0)</f>
        <v>0</v>
      </c>
      <c r="BE33" s="59"/>
      <c r="BF33" s="65">
        <v>49</v>
      </c>
      <c r="BG33" s="57">
        <f t="shared" si="15"/>
        <v>0</v>
      </c>
      <c r="BH33" s="57">
        <f t="shared" si="11"/>
        <v>1</v>
      </c>
      <c r="BI33" s="59"/>
      <c r="BJ33" s="63">
        <f t="shared" si="3"/>
        <v>0</v>
      </c>
      <c r="BK33" s="57" cm="1">
        <f t="array" ref="BK33">IF(BJ33&gt;0, INDEX(T, BJ33, 4), 1)</f>
        <v>1</v>
      </c>
      <c r="BL33" s="59"/>
      <c r="BM33" s="57">
        <v>1</v>
      </c>
      <c r="BN33" s="59"/>
      <c r="BO33" s="57">
        <f t="shared" si="12"/>
        <v>1</v>
      </c>
      <c r="BP33" s="66">
        <f t="shared" si="4"/>
        <v>0</v>
      </c>
      <c r="BQ33" s="63">
        <f t="shared" si="5"/>
        <v>0</v>
      </c>
      <c r="BR33" s="63" t="str" cm="1">
        <f t="array" ref="BR33">IF($BQ33&gt;0, INDEX($BW$12:$CL$19, $BQ33, $BP33+BR$11), "-")</f>
        <v>-</v>
      </c>
      <c r="BS33" s="63" t="str" cm="1">
        <f t="array" ref="BS33">IF($BQ33&gt;0, INDEX($BW$12:$CL$19, $BQ33, $BP33+BS$11), "-")</f>
        <v>-</v>
      </c>
      <c r="BT33" s="63" t="str" cm="1">
        <f t="array" ref="BT33">IF($BQ33&gt;0, INDEX($BW$12:$CL$19, $BQ33, $BP33+BT$11), "-")</f>
        <v>-</v>
      </c>
      <c r="BU33" s="63" t="str" cm="1">
        <f t="array" ref="BU33">IF($BQ33&gt;0, INDEX($BW$12:$CL$19, $BQ33, $BP33+BU$11), "-")</f>
        <v>-</v>
      </c>
      <c r="BV33" s="59"/>
      <c r="BW33" s="70">
        <v>18.399999999999999</v>
      </c>
      <c r="BX33" s="69">
        <v>35.299999999999997</v>
      </c>
      <c r="BY33" s="69">
        <v>70.599999999999994</v>
      </c>
      <c r="BZ33" s="69">
        <v>78.7</v>
      </c>
      <c r="CA33" s="69">
        <v>86.8</v>
      </c>
      <c r="CB33" s="69">
        <v>90.3</v>
      </c>
      <c r="CC33" s="69">
        <v>93.8</v>
      </c>
      <c r="CD33" s="69">
        <v>95.4</v>
      </c>
      <c r="CE33" s="69">
        <v>97.1</v>
      </c>
      <c r="CF33" s="69">
        <v>98.5</v>
      </c>
      <c r="CG33" s="69">
        <v>100</v>
      </c>
      <c r="CH33" s="69">
        <v>100</v>
      </c>
      <c r="CI33" s="69">
        <v>100</v>
      </c>
      <c r="CJ33" s="69">
        <v>100</v>
      </c>
      <c r="CK33" s="69">
        <v>100</v>
      </c>
      <c r="CL33" s="59"/>
      <c r="CM33" s="59"/>
      <c r="CO33" s="86">
        <v>11</v>
      </c>
      <c r="CP33" s="93"/>
      <c r="CQ33" s="93">
        <f t="shared" si="17"/>
        <v>-9.6416872172706558E-3</v>
      </c>
    </row>
    <row r="34" spans="1:95" s="86" customFormat="1" ht="14.25" x14ac:dyDescent="0.2">
      <c r="A34" s="41" cm="1">
        <f t="array" ref="A34">IFERROR(INDEX(Operation, IFERROR(MATCH($M34, Y!$B$40:$B$51, 0), IFERROR(MATCH($M34, Y!$C$40:$C$51, 0), MATCH($M34, Y!$D$40:$D$51, 0))), 4), 0)</f>
        <v>0</v>
      </c>
      <c r="B34" s="92">
        <v>23</v>
      </c>
      <c r="C34" s="7"/>
      <c r="D34" s="7"/>
      <c r="E34" s="36"/>
      <c r="F34" s="8" t="str">
        <f>IF(ISBLANK(E34), "", VLOOKUP(E34, Z!$A$2:$C$4127, 3, FALSE))</f>
        <v/>
      </c>
      <c r="G34" s="53"/>
      <c r="H34" s="82"/>
      <c r="I34" s="49"/>
      <c r="J34" s="104"/>
      <c r="K34" s="104"/>
      <c r="L34" s="105"/>
      <c r="M34" s="40"/>
      <c r="N34" s="38"/>
      <c r="O34" s="38"/>
      <c r="P34" s="38"/>
      <c r="Q34" s="37">
        <f t="shared" si="7"/>
        <v>0</v>
      </c>
      <c r="R34" s="106"/>
      <c r="S34" s="106"/>
      <c r="T34" s="105"/>
      <c r="U34" s="81"/>
      <c r="V34" s="52"/>
      <c r="W34" s="38"/>
      <c r="X34" s="38"/>
      <c r="Y34" s="38"/>
      <c r="Z34" s="37">
        <f t="shared" si="8"/>
        <v>0</v>
      </c>
      <c r="AA34" s="6"/>
      <c r="AB34" s="7"/>
      <c r="AC34" s="36"/>
      <c r="AD34" s="8" t="str">
        <f>IF(ISBLANK(AC34), "", VLOOKUP(AC34, Z!$A$2:$C$4127, 3, FALSE))</f>
        <v/>
      </c>
      <c r="AE34" s="73"/>
      <c r="AF34" s="9">
        <f t="shared" si="9"/>
        <v>0</v>
      </c>
      <c r="AG34" s="46"/>
      <c r="AH34" s="57">
        <f t="shared" si="0"/>
        <v>1</v>
      </c>
      <c r="AI34" s="63" t="str">
        <f t="shared" si="1"/>
        <v>-</v>
      </c>
      <c r="AJ34" s="57" cm="1">
        <f t="array" ref="AJ34">IFERROR(INDEX(Regulation, $AI34, AJ$11), 0)</f>
        <v>0</v>
      </c>
      <c r="AK34" s="57" cm="1">
        <f t="array" ref="AK34">IFERROR(INDEX(Regulation, $AI34, AK$11), 0)</f>
        <v>0</v>
      </c>
      <c r="AL34" s="57" cm="1">
        <f t="array" ref="AL34">IFERROR(INDEX(Regulation, $AI34, AL$11), 0)</f>
        <v>0</v>
      </c>
      <c r="AM34" s="57" cm="1">
        <f t="array" ref="AM34">IFERROR(INDEX(Regulation, $AI34, AM$11), 0)</f>
        <v>0</v>
      </c>
      <c r="AN34" s="57" cm="1">
        <f t="array" ref="AN34">IFERROR(INDEX(Regulation, $AI34, AN$11), 0)</f>
        <v>0</v>
      </c>
      <c r="AO34" s="65" cm="1">
        <f t="array" ref="AO34">IF(P34&gt;0, P34, N34*O34/3600/1000/AH34 * SUMPRODUCT($AZ34:$BD34, $AJ34:$AN34^2.5))</f>
        <v>0</v>
      </c>
      <c r="AP34" s="57">
        <f t="shared" si="10"/>
        <v>0</v>
      </c>
      <c r="AQ34" s="63">
        <v>3</v>
      </c>
      <c r="AR34" s="57" cm="1">
        <f t="array" ref="AR34">IFERROR(INDEX(Regulation, $AQ34, AR$11), 0)</f>
        <v>0</v>
      </c>
      <c r="AS34" s="57" cm="1">
        <f t="array" ref="AS34">IFERROR(INDEX(Regulation, $AQ34, AS$11), 0)</f>
        <v>0.3</v>
      </c>
      <c r="AT34" s="57" cm="1">
        <f t="array" ref="AT34">IFERROR(INDEX(Regulation, $AQ34, AT$11), 0)</f>
        <v>0.5</v>
      </c>
      <c r="AU34" s="57" cm="1">
        <f t="array" ref="AU34">IFERROR(INDEX(Regulation, $AQ34, AU$11), 0)</f>
        <v>0.75</v>
      </c>
      <c r="AV34" s="57" cm="1">
        <f t="array" ref="AV34">IFERROR(INDEX(Regulation, $AQ34, AV$11), 0)</f>
        <v>1</v>
      </c>
      <c r="AW34" s="65" cm="1">
        <f t="array" ref="AW34">IFERROR(IF(Y34&gt;0, Y34, W34*X34/3600/1000/AP34 * SUMPRODUCT($AZ34:$BD34, $AR34:$AV34^2.5)), 0)</f>
        <v>0</v>
      </c>
      <c r="AX34" s="59"/>
      <c r="AY34" s="63" t="str">
        <f t="shared" si="2"/>
        <v>-</v>
      </c>
      <c r="AZ34" s="63" cm="1">
        <f t="array" ref="AZ34">IFERROR(INDEX(Kat, $AY34, AZ$11), 0)</f>
        <v>0</v>
      </c>
      <c r="BA34" s="63" cm="1">
        <f t="array" ref="BA34">IFERROR(INDEX(Kat, $AY34, BA$11), 0)</f>
        <v>0</v>
      </c>
      <c r="BB34" s="63" cm="1">
        <f t="array" ref="BB34">IFERROR(INDEX(Kat, $AY34, BB$11), 0)</f>
        <v>0</v>
      </c>
      <c r="BC34" s="63" cm="1">
        <f t="array" ref="BC34">IFERROR(INDEX(Kat, $AY34, BC$11), 0)</f>
        <v>0</v>
      </c>
      <c r="BD34" s="63" cm="1">
        <f t="array" ref="BD34">IFERROR(INDEX(Kat, $AY34, BD$11), 0)</f>
        <v>0</v>
      </c>
      <c r="BE34" s="59"/>
      <c r="BF34" s="65">
        <v>49</v>
      </c>
      <c r="BG34" s="57">
        <f t="shared" si="15"/>
        <v>0</v>
      </c>
      <c r="BH34" s="57">
        <f t="shared" si="11"/>
        <v>1</v>
      </c>
      <c r="BI34" s="59"/>
      <c r="BJ34" s="63">
        <f t="shared" si="3"/>
        <v>0</v>
      </c>
      <c r="BK34" s="57" cm="1">
        <f t="array" ref="BK34">IF(BJ34&gt;0, INDEX(T, BJ34, 4), 1)</f>
        <v>1</v>
      </c>
      <c r="BL34" s="59"/>
      <c r="BM34" s="57">
        <v>1</v>
      </c>
      <c r="BN34" s="59"/>
      <c r="BO34" s="57">
        <f t="shared" si="12"/>
        <v>1</v>
      </c>
      <c r="BP34" s="66">
        <f t="shared" si="4"/>
        <v>0</v>
      </c>
      <c r="BQ34" s="63">
        <f t="shared" si="5"/>
        <v>0</v>
      </c>
      <c r="BR34" s="63" t="str" cm="1">
        <f t="array" ref="BR34">IF($BQ34&gt;0, INDEX($BW$12:$CL$19, $BQ34, $BP34+BR$11), "-")</f>
        <v>-</v>
      </c>
      <c r="BS34" s="63" t="str" cm="1">
        <f t="array" ref="BS34">IF($BQ34&gt;0, INDEX($BW$12:$CL$19, $BQ34, $BP34+BS$11), "-")</f>
        <v>-</v>
      </c>
      <c r="BT34" s="63" t="str" cm="1">
        <f t="array" ref="BT34">IF($BQ34&gt;0, INDEX($BW$12:$CL$19, $BQ34, $BP34+BT$11), "-")</f>
        <v>-</v>
      </c>
      <c r="BU34" s="63" t="str" cm="1">
        <f t="array" ref="BU34">IF($BQ34&gt;0, INDEX($BW$12:$CL$19, $BQ34, $BP34+BU$11), "-")</f>
        <v>-</v>
      </c>
      <c r="BV34" s="59"/>
      <c r="BW34" s="70">
        <v>31.2</v>
      </c>
      <c r="BX34" s="69">
        <v>37.5</v>
      </c>
      <c r="BY34" s="69">
        <v>75.099999999999994</v>
      </c>
      <c r="BZ34" s="69">
        <v>81.900000000000006</v>
      </c>
      <c r="CA34" s="69">
        <v>88.6</v>
      </c>
      <c r="CB34" s="69">
        <v>91.5</v>
      </c>
      <c r="CC34" s="69">
        <v>94.3</v>
      </c>
      <c r="CD34" s="69">
        <v>95.8</v>
      </c>
      <c r="CE34" s="69">
        <v>97.3</v>
      </c>
      <c r="CF34" s="69">
        <v>98.6</v>
      </c>
      <c r="CG34" s="69">
        <v>100</v>
      </c>
      <c r="CH34" s="69">
        <v>100</v>
      </c>
      <c r="CI34" s="69">
        <v>100</v>
      </c>
      <c r="CJ34" s="69">
        <v>100</v>
      </c>
      <c r="CK34" s="69">
        <v>100</v>
      </c>
      <c r="CL34" s="59"/>
      <c r="CM34" s="59"/>
      <c r="CO34" s="86">
        <v>11.5</v>
      </c>
      <c r="CP34" s="93"/>
      <c r="CQ34" s="93">
        <f t="shared" si="17"/>
        <v>2.503068758797955E-2</v>
      </c>
    </row>
    <row r="35" spans="1:95" s="86" customFormat="1" ht="14.25" x14ac:dyDescent="0.2">
      <c r="A35" s="41" cm="1">
        <f t="array" ref="A35">IFERROR(INDEX(Operation, IFERROR(MATCH($M35, Y!$B$40:$B$51, 0), IFERROR(MATCH($M35, Y!$C$40:$C$51, 0), MATCH($M35, Y!$D$40:$D$51, 0))), 4), 0)</f>
        <v>0</v>
      </c>
      <c r="B35" s="92">
        <v>24</v>
      </c>
      <c r="C35" s="7"/>
      <c r="D35" s="7"/>
      <c r="E35" s="36"/>
      <c r="F35" s="8" t="str">
        <f>IF(ISBLANK(E35), "", VLOOKUP(E35, Z!$A$2:$C$4127, 3, FALSE))</f>
        <v/>
      </c>
      <c r="G35" s="53"/>
      <c r="H35" s="82"/>
      <c r="I35" s="49"/>
      <c r="J35" s="104"/>
      <c r="K35" s="104"/>
      <c r="L35" s="105"/>
      <c r="M35" s="40"/>
      <c r="N35" s="38"/>
      <c r="O35" s="38"/>
      <c r="P35" s="38"/>
      <c r="Q35" s="37">
        <f t="shared" si="7"/>
        <v>0</v>
      </c>
      <c r="R35" s="106"/>
      <c r="S35" s="106"/>
      <c r="T35" s="105"/>
      <c r="U35" s="81"/>
      <c r="V35" s="52"/>
      <c r="W35" s="38"/>
      <c r="X35" s="38"/>
      <c r="Y35" s="38"/>
      <c r="Z35" s="37">
        <f t="shared" si="8"/>
        <v>0</v>
      </c>
      <c r="AA35" s="6"/>
      <c r="AB35" s="7"/>
      <c r="AC35" s="36"/>
      <c r="AD35" s="8" t="str">
        <f>IF(ISBLANK(AC35), "", VLOOKUP(AC35, Z!$A$2:$C$4127, 3, FALSE))</f>
        <v/>
      </c>
      <c r="AE35" s="73"/>
      <c r="AF35" s="9">
        <f t="shared" si="9"/>
        <v>0</v>
      </c>
      <c r="AG35" s="46"/>
      <c r="AH35" s="57">
        <f t="shared" si="0"/>
        <v>1</v>
      </c>
      <c r="AI35" s="63" t="str">
        <f t="shared" si="1"/>
        <v>-</v>
      </c>
      <c r="AJ35" s="57" cm="1">
        <f t="array" ref="AJ35">IFERROR(INDEX(Regulation, $AI35, AJ$11), 0)</f>
        <v>0</v>
      </c>
      <c r="AK35" s="57" cm="1">
        <f t="array" ref="AK35">IFERROR(INDEX(Regulation, $AI35, AK$11), 0)</f>
        <v>0</v>
      </c>
      <c r="AL35" s="57" cm="1">
        <f t="array" ref="AL35">IFERROR(INDEX(Regulation, $AI35, AL$11), 0)</f>
        <v>0</v>
      </c>
      <c r="AM35" s="57" cm="1">
        <f t="array" ref="AM35">IFERROR(INDEX(Regulation, $AI35, AM$11), 0)</f>
        <v>0</v>
      </c>
      <c r="AN35" s="57" cm="1">
        <f t="array" ref="AN35">IFERROR(INDEX(Regulation, $AI35, AN$11), 0)</f>
        <v>0</v>
      </c>
      <c r="AO35" s="65" cm="1">
        <f t="array" ref="AO35">IF(P35&gt;0, P35, N35*O35/3600/1000/AH35 * SUMPRODUCT($AZ35:$BD35, $AJ35:$AN35^2.5))</f>
        <v>0</v>
      </c>
      <c r="AP35" s="57">
        <f t="shared" si="10"/>
        <v>0</v>
      </c>
      <c r="AQ35" s="63">
        <v>3</v>
      </c>
      <c r="AR35" s="57" cm="1">
        <f t="array" ref="AR35">IFERROR(INDEX(Regulation, $AQ35, AR$11), 0)</f>
        <v>0</v>
      </c>
      <c r="AS35" s="57" cm="1">
        <f t="array" ref="AS35">IFERROR(INDEX(Regulation, $AQ35, AS$11), 0)</f>
        <v>0.3</v>
      </c>
      <c r="AT35" s="57" cm="1">
        <f t="array" ref="AT35">IFERROR(INDEX(Regulation, $AQ35, AT$11), 0)</f>
        <v>0.5</v>
      </c>
      <c r="AU35" s="57" cm="1">
        <f t="array" ref="AU35">IFERROR(INDEX(Regulation, $AQ35, AU$11), 0)</f>
        <v>0.75</v>
      </c>
      <c r="AV35" s="57" cm="1">
        <f t="array" ref="AV35">IFERROR(INDEX(Regulation, $AQ35, AV$11), 0)</f>
        <v>1</v>
      </c>
      <c r="AW35" s="65" cm="1">
        <f t="array" ref="AW35">IFERROR(IF(Y35&gt;0, Y35, W35*X35/3600/1000/AP35 * SUMPRODUCT($AZ35:$BD35, $AR35:$AV35^2.5)), 0)</f>
        <v>0</v>
      </c>
      <c r="AX35" s="59"/>
      <c r="AY35" s="63" t="str">
        <f t="shared" si="2"/>
        <v>-</v>
      </c>
      <c r="AZ35" s="63" cm="1">
        <f t="array" ref="AZ35">IFERROR(INDEX(Kat, $AY35, AZ$11), 0)</f>
        <v>0</v>
      </c>
      <c r="BA35" s="63" cm="1">
        <f t="array" ref="BA35">IFERROR(INDEX(Kat, $AY35, BA$11), 0)</f>
        <v>0</v>
      </c>
      <c r="BB35" s="63" cm="1">
        <f t="array" ref="BB35">IFERROR(INDEX(Kat, $AY35, BB$11), 0)</f>
        <v>0</v>
      </c>
      <c r="BC35" s="63" cm="1">
        <f t="array" ref="BC35">IFERROR(INDEX(Kat, $AY35, BC$11), 0)</f>
        <v>0</v>
      </c>
      <c r="BD35" s="63" cm="1">
        <f t="array" ref="BD35">IFERROR(INDEX(Kat, $AY35, BD$11), 0)</f>
        <v>0</v>
      </c>
      <c r="BE35" s="59"/>
      <c r="BF35" s="65">
        <v>49</v>
      </c>
      <c r="BG35" s="57">
        <f t="shared" si="15"/>
        <v>0</v>
      </c>
      <c r="BH35" s="57">
        <f t="shared" si="11"/>
        <v>1</v>
      </c>
      <c r="BI35" s="59"/>
      <c r="BJ35" s="63">
        <f t="shared" si="3"/>
        <v>0</v>
      </c>
      <c r="BK35" s="57" cm="1">
        <f t="array" ref="BK35">IF(BJ35&gt;0, INDEX(T, BJ35, 4), 1)</f>
        <v>1</v>
      </c>
      <c r="BL35" s="59"/>
      <c r="BM35" s="57">
        <v>1</v>
      </c>
      <c r="BN35" s="59"/>
      <c r="BO35" s="57">
        <f t="shared" si="12"/>
        <v>1</v>
      </c>
      <c r="BP35" s="66">
        <f t="shared" si="4"/>
        <v>0</v>
      </c>
      <c r="BQ35" s="63">
        <f t="shared" si="5"/>
        <v>0</v>
      </c>
      <c r="BR35" s="63" t="str" cm="1">
        <f t="array" ref="BR35">IF($BQ35&gt;0, INDEX($BW$12:$CL$19, $BQ35, $BP35+BR$11), "-")</f>
        <v>-</v>
      </c>
      <c r="BS35" s="63" t="str" cm="1">
        <f t="array" ref="BS35">IF($BQ35&gt;0, INDEX($BW$12:$CL$19, $BQ35, $BP35+BS$11), "-")</f>
        <v>-</v>
      </c>
      <c r="BT35" s="63" t="str" cm="1">
        <f t="array" ref="BT35">IF($BQ35&gt;0, INDEX($BW$12:$CL$19, $BQ35, $BP35+BT$11), "-")</f>
        <v>-</v>
      </c>
      <c r="BU35" s="63" t="str" cm="1">
        <f t="array" ref="BU35">IF($BQ35&gt;0, INDEX($BW$12:$CL$19, $BQ35, $BP35+BU$11), "-")</f>
        <v>-</v>
      </c>
      <c r="BV35" s="59"/>
      <c r="BW35" s="70">
        <v>44.1</v>
      </c>
      <c r="BX35" s="69">
        <v>39.799999999999997</v>
      </c>
      <c r="BY35" s="69">
        <v>79.599999999999994</v>
      </c>
      <c r="BZ35" s="69">
        <v>85</v>
      </c>
      <c r="CA35" s="69">
        <v>90.5</v>
      </c>
      <c r="CB35" s="69">
        <v>92.7</v>
      </c>
      <c r="CC35" s="69">
        <v>94.9</v>
      </c>
      <c r="CD35" s="69">
        <v>96.2</v>
      </c>
      <c r="CE35" s="69">
        <v>97.4</v>
      </c>
      <c r="CF35" s="69">
        <v>98.7</v>
      </c>
      <c r="CG35" s="69">
        <v>100</v>
      </c>
      <c r="CH35" s="69">
        <v>100</v>
      </c>
      <c r="CI35" s="69">
        <v>100</v>
      </c>
      <c r="CJ35" s="69">
        <v>100</v>
      </c>
      <c r="CK35" s="69">
        <v>100</v>
      </c>
      <c r="CL35" s="59"/>
      <c r="CM35" s="59"/>
      <c r="CO35" s="86">
        <v>12</v>
      </c>
      <c r="CP35" s="93"/>
      <c r="CQ35" s="93">
        <f t="shared" si="17"/>
        <v>5.8227186834640454E-2</v>
      </c>
    </row>
    <row r="36" spans="1:95" s="86" customFormat="1" ht="14.25" x14ac:dyDescent="0.2">
      <c r="A36" s="41" cm="1">
        <f t="array" ref="A36">IFERROR(INDEX(Operation, IFERROR(MATCH($M36, Y!$B$40:$B$51, 0), IFERROR(MATCH($M36, Y!$C$40:$C$51, 0), MATCH($M36, Y!$D$40:$D$51, 0))), 4), 0)</f>
        <v>0</v>
      </c>
      <c r="B36" s="92">
        <v>25</v>
      </c>
      <c r="C36" s="7"/>
      <c r="D36" s="7"/>
      <c r="E36" s="36"/>
      <c r="F36" s="8" t="str">
        <f>IF(ISBLANK(E36), "", VLOOKUP(E36, Z!$A$2:$C$4127, 3, FALSE))</f>
        <v/>
      </c>
      <c r="G36" s="53"/>
      <c r="H36" s="82"/>
      <c r="I36" s="49"/>
      <c r="J36" s="104"/>
      <c r="K36" s="104"/>
      <c r="L36" s="105"/>
      <c r="M36" s="40"/>
      <c r="N36" s="38"/>
      <c r="O36" s="38"/>
      <c r="P36" s="38"/>
      <c r="Q36" s="37">
        <f t="shared" si="7"/>
        <v>0</v>
      </c>
      <c r="R36" s="106"/>
      <c r="S36" s="106"/>
      <c r="T36" s="105"/>
      <c r="U36" s="81"/>
      <c r="V36" s="52"/>
      <c r="W36" s="38"/>
      <c r="X36" s="38"/>
      <c r="Y36" s="38"/>
      <c r="Z36" s="37">
        <f t="shared" si="8"/>
        <v>0</v>
      </c>
      <c r="AA36" s="6"/>
      <c r="AB36" s="7"/>
      <c r="AC36" s="36"/>
      <c r="AD36" s="8" t="str">
        <f>IF(ISBLANK(AC36), "", VLOOKUP(AC36, Z!$A$2:$C$4127, 3, FALSE))</f>
        <v/>
      </c>
      <c r="AE36" s="73"/>
      <c r="AF36" s="9">
        <f t="shared" si="9"/>
        <v>0</v>
      </c>
      <c r="AG36" s="46"/>
      <c r="AH36" s="57">
        <f t="shared" si="0"/>
        <v>1</v>
      </c>
      <c r="AI36" s="63" t="str">
        <f t="shared" si="1"/>
        <v>-</v>
      </c>
      <c r="AJ36" s="57" cm="1">
        <f t="array" ref="AJ36">IFERROR(INDEX(Regulation, $AI36, AJ$11), 0)</f>
        <v>0</v>
      </c>
      <c r="AK36" s="57" cm="1">
        <f t="array" ref="AK36">IFERROR(INDEX(Regulation, $AI36, AK$11), 0)</f>
        <v>0</v>
      </c>
      <c r="AL36" s="57" cm="1">
        <f t="array" ref="AL36">IFERROR(INDEX(Regulation, $AI36, AL$11), 0)</f>
        <v>0</v>
      </c>
      <c r="AM36" s="57" cm="1">
        <f t="array" ref="AM36">IFERROR(INDEX(Regulation, $AI36, AM$11), 0)</f>
        <v>0</v>
      </c>
      <c r="AN36" s="57" cm="1">
        <f t="array" ref="AN36">IFERROR(INDEX(Regulation, $AI36, AN$11), 0)</f>
        <v>0</v>
      </c>
      <c r="AO36" s="65" cm="1">
        <f t="array" ref="AO36">IF(P36&gt;0, P36, N36*O36/3600/1000/AH36 * SUMPRODUCT($AZ36:$BD36, $AJ36:$AN36^2.5))</f>
        <v>0</v>
      </c>
      <c r="AP36" s="57">
        <f t="shared" si="10"/>
        <v>0</v>
      </c>
      <c r="AQ36" s="63">
        <v>3</v>
      </c>
      <c r="AR36" s="57" cm="1">
        <f t="array" ref="AR36">IFERROR(INDEX(Regulation, $AQ36, AR$11), 0)</f>
        <v>0</v>
      </c>
      <c r="AS36" s="57" cm="1">
        <f t="array" ref="AS36">IFERROR(INDEX(Regulation, $AQ36, AS$11), 0)</f>
        <v>0.3</v>
      </c>
      <c r="AT36" s="57" cm="1">
        <f t="array" ref="AT36">IFERROR(INDEX(Regulation, $AQ36, AT$11), 0)</f>
        <v>0.5</v>
      </c>
      <c r="AU36" s="57" cm="1">
        <f t="array" ref="AU36">IFERROR(INDEX(Regulation, $AQ36, AU$11), 0)</f>
        <v>0.75</v>
      </c>
      <c r="AV36" s="57" cm="1">
        <f t="array" ref="AV36">IFERROR(INDEX(Regulation, $AQ36, AV$11), 0)</f>
        <v>1</v>
      </c>
      <c r="AW36" s="65" cm="1">
        <f t="array" ref="AW36">IFERROR(IF(Y36&gt;0, Y36, W36*X36/3600/1000/AP36 * SUMPRODUCT($AZ36:$BD36, $AR36:$AV36^2.5)), 0)</f>
        <v>0</v>
      </c>
      <c r="AX36" s="59"/>
      <c r="AY36" s="63" t="str">
        <f t="shared" si="2"/>
        <v>-</v>
      </c>
      <c r="AZ36" s="63" cm="1">
        <f t="array" ref="AZ36">IFERROR(INDEX(Kat, $AY36, AZ$11), 0)</f>
        <v>0</v>
      </c>
      <c r="BA36" s="63" cm="1">
        <f t="array" ref="BA36">IFERROR(INDEX(Kat, $AY36, BA$11), 0)</f>
        <v>0</v>
      </c>
      <c r="BB36" s="63" cm="1">
        <f t="array" ref="BB36">IFERROR(INDEX(Kat, $AY36, BB$11), 0)</f>
        <v>0</v>
      </c>
      <c r="BC36" s="63" cm="1">
        <f t="array" ref="BC36">IFERROR(INDEX(Kat, $AY36, BC$11), 0)</f>
        <v>0</v>
      </c>
      <c r="BD36" s="63" cm="1">
        <f t="array" ref="BD36">IFERROR(INDEX(Kat, $AY36, BD$11), 0)</f>
        <v>0</v>
      </c>
      <c r="BE36" s="59"/>
      <c r="BF36" s="65">
        <v>49</v>
      </c>
      <c r="BG36" s="57">
        <f t="shared" si="15"/>
        <v>0</v>
      </c>
      <c r="BH36" s="57">
        <f t="shared" si="11"/>
        <v>1</v>
      </c>
      <c r="BI36" s="59"/>
      <c r="BJ36" s="63">
        <f t="shared" si="3"/>
        <v>0</v>
      </c>
      <c r="BK36" s="57" cm="1">
        <f t="array" ref="BK36">IF(BJ36&gt;0, INDEX(T, BJ36, 4), 1)</f>
        <v>1</v>
      </c>
      <c r="BL36" s="59"/>
      <c r="BM36" s="57">
        <v>1</v>
      </c>
      <c r="BN36" s="59"/>
      <c r="BO36" s="57">
        <f t="shared" si="12"/>
        <v>1</v>
      </c>
      <c r="BP36" s="66">
        <f t="shared" si="4"/>
        <v>0</v>
      </c>
      <c r="BQ36" s="63">
        <f t="shared" si="5"/>
        <v>0</v>
      </c>
      <c r="BR36" s="63" t="str" cm="1">
        <f t="array" ref="BR36">IF($BQ36&gt;0, INDEX($BW$12:$CL$19, $BQ36, $BP36+BR$11), "-")</f>
        <v>-</v>
      </c>
      <c r="BS36" s="63" t="str" cm="1">
        <f t="array" ref="BS36">IF($BQ36&gt;0, INDEX($BW$12:$CL$19, $BQ36, $BP36+BS$11), "-")</f>
        <v>-</v>
      </c>
      <c r="BT36" s="63" t="str" cm="1">
        <f t="array" ref="BT36">IF($BQ36&gt;0, INDEX($BW$12:$CL$19, $BQ36, $BP36+BT$11), "-")</f>
        <v>-</v>
      </c>
      <c r="BU36" s="63" t="str" cm="1">
        <f t="array" ref="BU36">IF($BQ36&gt;0, INDEX($BW$12:$CL$19, $BQ36, $BP36+BU$11), "-")</f>
        <v>-</v>
      </c>
      <c r="BV36" s="59"/>
      <c r="BW36" s="70">
        <v>58.8</v>
      </c>
      <c r="BX36" s="69">
        <v>41.1</v>
      </c>
      <c r="BY36" s="69">
        <v>82.2</v>
      </c>
      <c r="BZ36" s="69">
        <v>87.3</v>
      </c>
      <c r="CA36" s="69">
        <v>92.4</v>
      </c>
      <c r="CB36" s="69">
        <v>94.4</v>
      </c>
      <c r="CC36" s="69">
        <v>96.4</v>
      </c>
      <c r="CD36" s="69">
        <v>97.2</v>
      </c>
      <c r="CE36" s="69">
        <v>98</v>
      </c>
      <c r="CF36" s="69">
        <v>99</v>
      </c>
      <c r="CG36" s="69">
        <v>100</v>
      </c>
      <c r="CH36" s="69">
        <v>100</v>
      </c>
      <c r="CI36" s="69">
        <v>100</v>
      </c>
      <c r="CJ36" s="69">
        <v>100</v>
      </c>
      <c r="CK36" s="69">
        <v>100</v>
      </c>
      <c r="CL36" s="59"/>
      <c r="CM36" s="59"/>
      <c r="CO36" s="86">
        <v>12.5</v>
      </c>
      <c r="CP36" s="93"/>
      <c r="CQ36" s="93">
        <f t="shared" si="17"/>
        <v>9.0068342560439607E-2</v>
      </c>
    </row>
    <row r="37" spans="1:95" s="86" customFormat="1" ht="14.25" x14ac:dyDescent="0.2">
      <c r="A37" s="41" cm="1">
        <f t="array" ref="A37">IFERROR(INDEX(Operation, IFERROR(MATCH($M37, Y!$B$40:$B$51, 0), IFERROR(MATCH($M37, Y!$C$40:$C$51, 0), MATCH($M37, Y!$D$40:$D$51, 0))), 4), 0)</f>
        <v>0</v>
      </c>
      <c r="B37" s="92">
        <v>26</v>
      </c>
      <c r="C37" s="7"/>
      <c r="D37" s="7"/>
      <c r="E37" s="36"/>
      <c r="F37" s="8" t="str">
        <f>IF(ISBLANK(E37), "", VLOOKUP(E37, Z!$A$2:$C$4127, 3, FALSE))</f>
        <v/>
      </c>
      <c r="G37" s="53"/>
      <c r="H37" s="82"/>
      <c r="I37" s="49"/>
      <c r="J37" s="104"/>
      <c r="K37" s="104"/>
      <c r="L37" s="105"/>
      <c r="M37" s="40"/>
      <c r="N37" s="38"/>
      <c r="O37" s="38"/>
      <c r="P37" s="38"/>
      <c r="Q37" s="37">
        <f t="shared" si="7"/>
        <v>0</v>
      </c>
      <c r="R37" s="106"/>
      <c r="S37" s="106"/>
      <c r="T37" s="105"/>
      <c r="U37" s="81"/>
      <c r="V37" s="52"/>
      <c r="W37" s="38"/>
      <c r="X37" s="38"/>
      <c r="Y37" s="38"/>
      <c r="Z37" s="37">
        <f t="shared" si="8"/>
        <v>0</v>
      </c>
      <c r="AA37" s="6"/>
      <c r="AB37" s="7"/>
      <c r="AC37" s="36"/>
      <c r="AD37" s="8" t="str">
        <f>IF(ISBLANK(AC37), "", VLOOKUP(AC37, Z!$A$2:$C$4127, 3, FALSE))</f>
        <v/>
      </c>
      <c r="AE37" s="73"/>
      <c r="AF37" s="9">
        <f t="shared" si="9"/>
        <v>0</v>
      </c>
      <c r="AG37" s="46"/>
      <c r="AH37" s="57">
        <f t="shared" si="0"/>
        <v>1</v>
      </c>
      <c r="AI37" s="63" t="str">
        <f t="shared" si="1"/>
        <v>-</v>
      </c>
      <c r="AJ37" s="57" cm="1">
        <f t="array" ref="AJ37">IFERROR(INDEX(Regulation, $AI37, AJ$11), 0)</f>
        <v>0</v>
      </c>
      <c r="AK37" s="57" cm="1">
        <f t="array" ref="AK37">IFERROR(INDEX(Regulation, $AI37, AK$11), 0)</f>
        <v>0</v>
      </c>
      <c r="AL37" s="57" cm="1">
        <f t="array" ref="AL37">IFERROR(INDEX(Regulation, $AI37, AL$11), 0)</f>
        <v>0</v>
      </c>
      <c r="AM37" s="57" cm="1">
        <f t="array" ref="AM37">IFERROR(INDEX(Regulation, $AI37, AM$11), 0)</f>
        <v>0</v>
      </c>
      <c r="AN37" s="57" cm="1">
        <f t="array" ref="AN37">IFERROR(INDEX(Regulation, $AI37, AN$11), 0)</f>
        <v>0</v>
      </c>
      <c r="AO37" s="65" cm="1">
        <f t="array" ref="AO37">IF(P37&gt;0, P37, N37*O37/3600/1000/AH37 * SUMPRODUCT($AZ37:$BD37, $AJ37:$AN37^2.5))</f>
        <v>0</v>
      </c>
      <c r="AP37" s="57">
        <f t="shared" si="10"/>
        <v>0</v>
      </c>
      <c r="AQ37" s="63">
        <v>3</v>
      </c>
      <c r="AR37" s="57" cm="1">
        <f t="array" ref="AR37">IFERROR(INDEX(Regulation, $AQ37, AR$11), 0)</f>
        <v>0</v>
      </c>
      <c r="AS37" s="57" cm="1">
        <f t="array" ref="AS37">IFERROR(INDEX(Regulation, $AQ37, AS$11), 0)</f>
        <v>0.3</v>
      </c>
      <c r="AT37" s="57" cm="1">
        <f t="array" ref="AT37">IFERROR(INDEX(Regulation, $AQ37, AT$11), 0)</f>
        <v>0.5</v>
      </c>
      <c r="AU37" s="57" cm="1">
        <f t="array" ref="AU37">IFERROR(INDEX(Regulation, $AQ37, AU$11), 0)</f>
        <v>0.75</v>
      </c>
      <c r="AV37" s="57" cm="1">
        <f t="array" ref="AV37">IFERROR(INDEX(Regulation, $AQ37, AV$11), 0)</f>
        <v>1</v>
      </c>
      <c r="AW37" s="65" cm="1">
        <f t="array" ref="AW37">IFERROR(IF(Y37&gt;0, Y37, W37*X37/3600/1000/AP37 * SUMPRODUCT($AZ37:$BD37, $AR37:$AV37^2.5)), 0)</f>
        <v>0</v>
      </c>
      <c r="AX37" s="59"/>
      <c r="AY37" s="63" t="str">
        <f t="shared" si="2"/>
        <v>-</v>
      </c>
      <c r="AZ37" s="63" cm="1">
        <f t="array" ref="AZ37">IFERROR(INDEX(Kat, $AY37, AZ$11), 0)</f>
        <v>0</v>
      </c>
      <c r="BA37" s="63" cm="1">
        <f t="array" ref="BA37">IFERROR(INDEX(Kat, $AY37, BA$11), 0)</f>
        <v>0</v>
      </c>
      <c r="BB37" s="63" cm="1">
        <f t="array" ref="BB37">IFERROR(INDEX(Kat, $AY37, BB$11), 0)</f>
        <v>0</v>
      </c>
      <c r="BC37" s="63" cm="1">
        <f t="array" ref="BC37">IFERROR(INDEX(Kat, $AY37, BC$11), 0)</f>
        <v>0</v>
      </c>
      <c r="BD37" s="63" cm="1">
        <f t="array" ref="BD37">IFERROR(INDEX(Kat, $AY37, BD$11), 0)</f>
        <v>0</v>
      </c>
      <c r="BE37" s="59"/>
      <c r="BF37" s="65">
        <v>49</v>
      </c>
      <c r="BG37" s="57">
        <f t="shared" si="15"/>
        <v>0</v>
      </c>
      <c r="BH37" s="57">
        <f t="shared" si="11"/>
        <v>1</v>
      </c>
      <c r="BI37" s="59"/>
      <c r="BJ37" s="63">
        <f t="shared" si="3"/>
        <v>0</v>
      </c>
      <c r="BK37" s="57" cm="1">
        <f t="array" ref="BK37">IF(BJ37&gt;0, INDEX(T, BJ37, 4), 1)</f>
        <v>1</v>
      </c>
      <c r="BL37" s="59"/>
      <c r="BM37" s="57">
        <v>1</v>
      </c>
      <c r="BN37" s="59"/>
      <c r="BO37" s="57">
        <f t="shared" si="12"/>
        <v>1</v>
      </c>
      <c r="BP37" s="66">
        <f t="shared" si="4"/>
        <v>0</v>
      </c>
      <c r="BQ37" s="63">
        <f t="shared" si="5"/>
        <v>0</v>
      </c>
      <c r="BR37" s="63" t="str" cm="1">
        <f t="array" ref="BR37">IF($BQ37&gt;0, INDEX($BW$12:$CL$19, $BQ37, $BP37+BR$11), "-")</f>
        <v>-</v>
      </c>
      <c r="BS37" s="63" t="str" cm="1">
        <f t="array" ref="BS37">IF($BQ37&gt;0, INDEX($BW$12:$CL$19, $BQ37, $BP37+BS$11), "-")</f>
        <v>-</v>
      </c>
      <c r="BT37" s="63" t="str" cm="1">
        <f t="array" ref="BT37">IF($BQ37&gt;0, INDEX($BW$12:$CL$19, $BQ37, $BP37+BT$11), "-")</f>
        <v>-</v>
      </c>
      <c r="BU37" s="63" t="str" cm="1">
        <f t="array" ref="BU37">IF($BQ37&gt;0, INDEX($BW$12:$CL$19, $BQ37, $BP37+BU$11), "-")</f>
        <v>-</v>
      </c>
      <c r="BV37" s="59"/>
      <c r="BW37" s="70">
        <v>73.5</v>
      </c>
      <c r="BX37" s="69">
        <v>42.4</v>
      </c>
      <c r="BY37" s="69">
        <v>84.4</v>
      </c>
      <c r="BZ37" s="69">
        <v>89.5</v>
      </c>
      <c r="CA37" s="69">
        <v>94.2</v>
      </c>
      <c r="CB37" s="69">
        <v>96</v>
      </c>
      <c r="CC37" s="69">
        <v>97.8</v>
      </c>
      <c r="CD37" s="69">
        <v>98.2</v>
      </c>
      <c r="CE37" s="69">
        <v>98.6</v>
      </c>
      <c r="CF37" s="69">
        <v>99.3</v>
      </c>
      <c r="CG37" s="69">
        <v>100</v>
      </c>
      <c r="CH37" s="69">
        <v>100</v>
      </c>
      <c r="CI37" s="69">
        <v>100</v>
      </c>
      <c r="CJ37" s="69">
        <v>100</v>
      </c>
      <c r="CK37" s="69">
        <v>100</v>
      </c>
      <c r="CL37" s="59"/>
      <c r="CM37" s="59"/>
      <c r="CO37" s="86">
        <v>13</v>
      </c>
      <c r="CP37" s="93"/>
      <c r="CQ37" s="93">
        <f t="shared" si="17"/>
        <v>0.12066049881999863</v>
      </c>
    </row>
    <row r="38" spans="1:95" s="86" customFormat="1" ht="14.25" x14ac:dyDescent="0.2">
      <c r="A38" s="41" cm="1">
        <f t="array" ref="A38">IFERROR(INDEX(Operation, IFERROR(MATCH($M38, Y!$B$40:$B$51, 0), IFERROR(MATCH($M38, Y!$C$40:$C$51, 0), MATCH($M38, Y!$D$40:$D$51, 0))), 4), 0)</f>
        <v>0</v>
      </c>
      <c r="B38" s="92">
        <v>27</v>
      </c>
      <c r="C38" s="7"/>
      <c r="D38" s="7"/>
      <c r="E38" s="36"/>
      <c r="F38" s="8" t="str">
        <f>IF(ISBLANK(E38), "", VLOOKUP(E38, Z!$A$2:$C$4127, 3, FALSE))</f>
        <v/>
      </c>
      <c r="G38" s="53"/>
      <c r="H38" s="82"/>
      <c r="I38" s="49"/>
      <c r="J38" s="104"/>
      <c r="K38" s="104"/>
      <c r="L38" s="105"/>
      <c r="M38" s="40"/>
      <c r="N38" s="38"/>
      <c r="O38" s="38"/>
      <c r="P38" s="38"/>
      <c r="Q38" s="37">
        <f t="shared" si="7"/>
        <v>0</v>
      </c>
      <c r="R38" s="106"/>
      <c r="S38" s="106"/>
      <c r="T38" s="105"/>
      <c r="U38" s="81"/>
      <c r="V38" s="52"/>
      <c r="W38" s="38"/>
      <c r="X38" s="38"/>
      <c r="Y38" s="38"/>
      <c r="Z38" s="37">
        <f t="shared" si="8"/>
        <v>0</v>
      </c>
      <c r="AA38" s="6"/>
      <c r="AB38" s="7"/>
      <c r="AC38" s="36"/>
      <c r="AD38" s="8" t="str">
        <f>IF(ISBLANK(AC38), "", VLOOKUP(AC38, Z!$A$2:$C$4127, 3, FALSE))</f>
        <v/>
      </c>
      <c r="AE38" s="73"/>
      <c r="AF38" s="9">
        <f t="shared" si="9"/>
        <v>0</v>
      </c>
      <c r="AG38" s="46"/>
      <c r="AH38" s="57">
        <f t="shared" si="0"/>
        <v>1</v>
      </c>
      <c r="AI38" s="63" t="str">
        <f t="shared" si="1"/>
        <v>-</v>
      </c>
      <c r="AJ38" s="57" cm="1">
        <f t="array" ref="AJ38">IFERROR(INDEX(Regulation, $AI38, AJ$11), 0)</f>
        <v>0</v>
      </c>
      <c r="AK38" s="57" cm="1">
        <f t="array" ref="AK38">IFERROR(INDEX(Regulation, $AI38, AK$11), 0)</f>
        <v>0</v>
      </c>
      <c r="AL38" s="57" cm="1">
        <f t="array" ref="AL38">IFERROR(INDEX(Regulation, $AI38, AL$11), 0)</f>
        <v>0</v>
      </c>
      <c r="AM38" s="57" cm="1">
        <f t="array" ref="AM38">IFERROR(INDEX(Regulation, $AI38, AM$11), 0)</f>
        <v>0</v>
      </c>
      <c r="AN38" s="57" cm="1">
        <f t="array" ref="AN38">IFERROR(INDEX(Regulation, $AI38, AN$11), 0)</f>
        <v>0</v>
      </c>
      <c r="AO38" s="65" cm="1">
        <f t="array" ref="AO38">IF(P38&gt;0, P38, N38*O38/3600/1000/AH38 * SUMPRODUCT($AZ38:$BD38, $AJ38:$AN38^2.5))</f>
        <v>0</v>
      </c>
      <c r="AP38" s="57">
        <f t="shared" si="10"/>
        <v>0</v>
      </c>
      <c r="AQ38" s="63">
        <v>3</v>
      </c>
      <c r="AR38" s="57" cm="1">
        <f t="array" ref="AR38">IFERROR(INDEX(Regulation, $AQ38, AR$11), 0)</f>
        <v>0</v>
      </c>
      <c r="AS38" s="57" cm="1">
        <f t="array" ref="AS38">IFERROR(INDEX(Regulation, $AQ38, AS$11), 0)</f>
        <v>0.3</v>
      </c>
      <c r="AT38" s="57" cm="1">
        <f t="array" ref="AT38">IFERROR(INDEX(Regulation, $AQ38, AT$11), 0)</f>
        <v>0.5</v>
      </c>
      <c r="AU38" s="57" cm="1">
        <f t="array" ref="AU38">IFERROR(INDEX(Regulation, $AQ38, AU$11), 0)</f>
        <v>0.75</v>
      </c>
      <c r="AV38" s="57" cm="1">
        <f t="array" ref="AV38">IFERROR(INDEX(Regulation, $AQ38, AV$11), 0)</f>
        <v>1</v>
      </c>
      <c r="AW38" s="65" cm="1">
        <f t="array" ref="AW38">IFERROR(IF(Y38&gt;0, Y38, W38*X38/3600/1000/AP38 * SUMPRODUCT($AZ38:$BD38, $AR38:$AV38^2.5)), 0)</f>
        <v>0</v>
      </c>
      <c r="AX38" s="59"/>
      <c r="AY38" s="63" t="str">
        <f t="shared" si="2"/>
        <v>-</v>
      </c>
      <c r="AZ38" s="63" cm="1">
        <f t="array" ref="AZ38">IFERROR(INDEX(Kat, $AY38, AZ$11), 0)</f>
        <v>0</v>
      </c>
      <c r="BA38" s="63" cm="1">
        <f t="array" ref="BA38">IFERROR(INDEX(Kat, $AY38, BA$11), 0)</f>
        <v>0</v>
      </c>
      <c r="BB38" s="63" cm="1">
        <f t="array" ref="BB38">IFERROR(INDEX(Kat, $AY38, BB$11), 0)</f>
        <v>0</v>
      </c>
      <c r="BC38" s="63" cm="1">
        <f t="array" ref="BC38">IFERROR(INDEX(Kat, $AY38, BC$11), 0)</f>
        <v>0</v>
      </c>
      <c r="BD38" s="63" cm="1">
        <f t="array" ref="BD38">IFERROR(INDEX(Kat, $AY38, BD$11), 0)</f>
        <v>0</v>
      </c>
      <c r="BE38" s="59"/>
      <c r="BF38" s="65">
        <v>49</v>
      </c>
      <c r="BG38" s="57">
        <f t="shared" si="15"/>
        <v>0</v>
      </c>
      <c r="BH38" s="57">
        <f t="shared" si="11"/>
        <v>1</v>
      </c>
      <c r="BI38" s="59"/>
      <c r="BJ38" s="63">
        <f t="shared" si="3"/>
        <v>0</v>
      </c>
      <c r="BK38" s="57" cm="1">
        <f t="array" ref="BK38">IF(BJ38&gt;0, INDEX(T, BJ38, 4), 1)</f>
        <v>1</v>
      </c>
      <c r="BL38" s="59"/>
      <c r="BM38" s="57">
        <v>1</v>
      </c>
      <c r="BN38" s="59"/>
      <c r="BO38" s="57">
        <f t="shared" si="12"/>
        <v>1</v>
      </c>
      <c r="BP38" s="66">
        <f t="shared" si="4"/>
        <v>0</v>
      </c>
      <c r="BQ38" s="63">
        <f t="shared" si="5"/>
        <v>0</v>
      </c>
      <c r="BR38" s="63" t="str" cm="1">
        <f t="array" ref="BR38">IF($BQ38&gt;0, INDEX($BW$12:$CL$19, $BQ38, $BP38+BR$11), "-")</f>
        <v>-</v>
      </c>
      <c r="BS38" s="63" t="str" cm="1">
        <f t="array" ref="BS38">IF($BQ38&gt;0, INDEX($BW$12:$CL$19, $BQ38, $BP38+BS$11), "-")</f>
        <v>-</v>
      </c>
      <c r="BT38" s="63" t="str" cm="1">
        <f t="array" ref="BT38">IF($BQ38&gt;0, INDEX($BW$12:$CL$19, $BQ38, $BP38+BT$11), "-")</f>
        <v>-</v>
      </c>
      <c r="BU38" s="63" t="str" cm="1">
        <f t="array" ref="BU38">IF($BQ38&gt;0, INDEX($BW$12:$CL$19, $BQ38, $BP38+BU$11), "-")</f>
        <v>-</v>
      </c>
      <c r="BV38" s="59"/>
      <c r="BW38" s="59"/>
      <c r="BX38" s="59"/>
      <c r="BY38" s="59"/>
      <c r="BZ38" s="59"/>
      <c r="CA38" s="59"/>
      <c r="CB38" s="59"/>
      <c r="CC38" s="59"/>
      <c r="CD38" s="59"/>
      <c r="CE38" s="59"/>
      <c r="CF38" s="59"/>
      <c r="CG38" s="59"/>
      <c r="CH38" s="59"/>
      <c r="CI38" s="59"/>
      <c r="CJ38" s="59"/>
      <c r="CK38" s="59"/>
      <c r="CL38" s="59"/>
      <c r="CM38" s="59"/>
      <c r="CO38" s="86">
        <v>13.5</v>
      </c>
      <c r="CP38" s="93"/>
      <c r="CQ38" s="93">
        <f t="shared" si="17"/>
        <v>0.15009795464661968</v>
      </c>
    </row>
    <row r="39" spans="1:95" s="86" customFormat="1" ht="14.25" x14ac:dyDescent="0.2">
      <c r="A39" s="41" cm="1">
        <f t="array" ref="A39">IFERROR(INDEX(Operation, IFERROR(MATCH($M39, Y!$B$40:$B$51, 0), IFERROR(MATCH($M39, Y!$C$40:$C$51, 0), MATCH($M39, Y!$D$40:$D$51, 0))), 4), 0)</f>
        <v>0</v>
      </c>
      <c r="B39" s="92">
        <v>28</v>
      </c>
      <c r="C39" s="7"/>
      <c r="D39" s="7"/>
      <c r="E39" s="36"/>
      <c r="F39" s="8" t="str">
        <f>IF(ISBLANK(E39), "", VLOOKUP(E39, Z!$A$2:$C$4127, 3, FALSE))</f>
        <v/>
      </c>
      <c r="G39" s="53"/>
      <c r="H39" s="82"/>
      <c r="I39" s="49"/>
      <c r="J39" s="104"/>
      <c r="K39" s="104"/>
      <c r="L39" s="105"/>
      <c r="M39" s="40"/>
      <c r="N39" s="38"/>
      <c r="O39" s="38"/>
      <c r="P39" s="38"/>
      <c r="Q39" s="37">
        <f t="shared" si="7"/>
        <v>0</v>
      </c>
      <c r="R39" s="106"/>
      <c r="S39" s="106"/>
      <c r="T39" s="105"/>
      <c r="U39" s="81"/>
      <c r="V39" s="52"/>
      <c r="W39" s="38"/>
      <c r="X39" s="38"/>
      <c r="Y39" s="38"/>
      <c r="Z39" s="37">
        <f t="shared" si="8"/>
        <v>0</v>
      </c>
      <c r="AA39" s="6"/>
      <c r="AB39" s="7"/>
      <c r="AC39" s="36"/>
      <c r="AD39" s="8" t="str">
        <f>IF(ISBLANK(AC39), "", VLOOKUP(AC39, Z!$A$2:$C$4127, 3, FALSE))</f>
        <v/>
      </c>
      <c r="AE39" s="73"/>
      <c r="AF39" s="9">
        <f t="shared" si="9"/>
        <v>0</v>
      </c>
      <c r="AG39" s="46"/>
      <c r="AH39" s="57">
        <f t="shared" si="0"/>
        <v>1</v>
      </c>
      <c r="AI39" s="63" t="str">
        <f t="shared" si="1"/>
        <v>-</v>
      </c>
      <c r="AJ39" s="57" cm="1">
        <f t="array" ref="AJ39">IFERROR(INDEX(Regulation, $AI39, AJ$11), 0)</f>
        <v>0</v>
      </c>
      <c r="AK39" s="57" cm="1">
        <f t="array" ref="AK39">IFERROR(INDEX(Regulation, $AI39, AK$11), 0)</f>
        <v>0</v>
      </c>
      <c r="AL39" s="57" cm="1">
        <f t="array" ref="AL39">IFERROR(INDEX(Regulation, $AI39, AL$11), 0)</f>
        <v>0</v>
      </c>
      <c r="AM39" s="57" cm="1">
        <f t="array" ref="AM39">IFERROR(INDEX(Regulation, $AI39, AM$11), 0)</f>
        <v>0</v>
      </c>
      <c r="AN39" s="57" cm="1">
        <f t="array" ref="AN39">IFERROR(INDEX(Regulation, $AI39, AN$11), 0)</f>
        <v>0</v>
      </c>
      <c r="AO39" s="65" cm="1">
        <f t="array" ref="AO39">IF(P39&gt;0, P39, N39*O39/3600/1000/AH39 * SUMPRODUCT($AZ39:$BD39, $AJ39:$AN39^2.5))</f>
        <v>0</v>
      </c>
      <c r="AP39" s="57">
        <f t="shared" si="10"/>
        <v>0</v>
      </c>
      <c r="AQ39" s="63">
        <v>3</v>
      </c>
      <c r="AR39" s="57" cm="1">
        <f t="array" ref="AR39">IFERROR(INDEX(Regulation, $AQ39, AR$11), 0)</f>
        <v>0</v>
      </c>
      <c r="AS39" s="57" cm="1">
        <f t="array" ref="AS39">IFERROR(INDEX(Regulation, $AQ39, AS$11), 0)</f>
        <v>0.3</v>
      </c>
      <c r="AT39" s="57" cm="1">
        <f t="array" ref="AT39">IFERROR(INDEX(Regulation, $AQ39, AT$11), 0)</f>
        <v>0.5</v>
      </c>
      <c r="AU39" s="57" cm="1">
        <f t="array" ref="AU39">IFERROR(INDEX(Regulation, $AQ39, AU$11), 0)</f>
        <v>0.75</v>
      </c>
      <c r="AV39" s="57" cm="1">
        <f t="array" ref="AV39">IFERROR(INDEX(Regulation, $AQ39, AV$11), 0)</f>
        <v>1</v>
      </c>
      <c r="AW39" s="65" cm="1">
        <f t="array" ref="AW39">IFERROR(IF(Y39&gt;0, Y39, W39*X39/3600/1000/AP39 * SUMPRODUCT($AZ39:$BD39, $AR39:$AV39^2.5)), 0)</f>
        <v>0</v>
      </c>
      <c r="AX39" s="59"/>
      <c r="AY39" s="63" t="str">
        <f t="shared" si="2"/>
        <v>-</v>
      </c>
      <c r="AZ39" s="63" cm="1">
        <f t="array" ref="AZ39">IFERROR(INDEX(Kat, $AY39, AZ$11), 0)</f>
        <v>0</v>
      </c>
      <c r="BA39" s="63" cm="1">
        <f t="array" ref="BA39">IFERROR(INDEX(Kat, $AY39, BA$11), 0)</f>
        <v>0</v>
      </c>
      <c r="BB39" s="63" cm="1">
        <f t="array" ref="BB39">IFERROR(INDEX(Kat, $AY39, BB$11), 0)</f>
        <v>0</v>
      </c>
      <c r="BC39" s="63" cm="1">
        <f t="array" ref="BC39">IFERROR(INDEX(Kat, $AY39, BC$11), 0)</f>
        <v>0</v>
      </c>
      <c r="BD39" s="63" cm="1">
        <f t="array" ref="BD39">IFERROR(INDEX(Kat, $AY39, BD$11), 0)</f>
        <v>0</v>
      </c>
      <c r="BE39" s="59"/>
      <c r="BF39" s="65">
        <v>49</v>
      </c>
      <c r="BG39" s="57">
        <f t="shared" si="15"/>
        <v>0</v>
      </c>
      <c r="BH39" s="57">
        <f t="shared" si="11"/>
        <v>1</v>
      </c>
      <c r="BI39" s="59"/>
      <c r="BJ39" s="63">
        <f t="shared" si="3"/>
        <v>0</v>
      </c>
      <c r="BK39" s="57" cm="1">
        <f t="array" ref="BK39">IF(BJ39&gt;0, INDEX(T, BJ39, 4), 1)</f>
        <v>1</v>
      </c>
      <c r="BL39" s="59"/>
      <c r="BM39" s="57">
        <v>1</v>
      </c>
      <c r="BN39" s="59"/>
      <c r="BO39" s="57">
        <f t="shared" si="12"/>
        <v>1</v>
      </c>
      <c r="BP39" s="66">
        <f t="shared" si="4"/>
        <v>0</v>
      </c>
      <c r="BQ39" s="63">
        <f t="shared" si="5"/>
        <v>0</v>
      </c>
      <c r="BR39" s="63" t="str" cm="1">
        <f t="array" ref="BR39">IF($BQ39&gt;0, INDEX($BW$12:$CL$19, $BQ39, $BP39+BR$11), "-")</f>
        <v>-</v>
      </c>
      <c r="BS39" s="63" t="str" cm="1">
        <f t="array" ref="BS39">IF($BQ39&gt;0, INDEX($BW$12:$CL$19, $BQ39, $BP39+BS$11), "-")</f>
        <v>-</v>
      </c>
      <c r="BT39" s="63" t="str" cm="1">
        <f t="array" ref="BT39">IF($BQ39&gt;0, INDEX($BW$12:$CL$19, $BQ39, $BP39+BT$11), "-")</f>
        <v>-</v>
      </c>
      <c r="BU39" s="63" t="str" cm="1">
        <f t="array" ref="BU39">IF($BQ39&gt;0, INDEX($BW$12:$CL$19, $BQ39, $BP39+BU$11), "-")</f>
        <v>-</v>
      </c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  <c r="CK39" s="59"/>
      <c r="CL39" s="59"/>
      <c r="CM39" s="59"/>
      <c r="CO39" s="86">
        <v>14</v>
      </c>
      <c r="CP39" s="93"/>
      <c r="CQ39" s="93">
        <f t="shared" si="17"/>
        <v>0.17846471709990164</v>
      </c>
    </row>
    <row r="40" spans="1:95" s="86" customFormat="1" ht="14.25" x14ac:dyDescent="0.2">
      <c r="A40" s="41" cm="1">
        <f t="array" ref="A40">IFERROR(INDEX(Operation, IFERROR(MATCH($M40, Y!$B$40:$B$51, 0), IFERROR(MATCH($M40, Y!$C$40:$C$51, 0), MATCH($M40, Y!$D$40:$D$51, 0))), 4), 0)</f>
        <v>0</v>
      </c>
      <c r="B40" s="92">
        <v>29</v>
      </c>
      <c r="C40" s="7"/>
      <c r="D40" s="7"/>
      <c r="E40" s="36"/>
      <c r="F40" s="8" t="str">
        <f>IF(ISBLANK(E40), "", VLOOKUP(E40, Z!$A$2:$C$4127, 3, FALSE))</f>
        <v/>
      </c>
      <c r="G40" s="53"/>
      <c r="H40" s="82"/>
      <c r="I40" s="49"/>
      <c r="J40" s="104"/>
      <c r="K40" s="104"/>
      <c r="L40" s="105"/>
      <c r="M40" s="40"/>
      <c r="N40" s="38"/>
      <c r="O40" s="38"/>
      <c r="P40" s="38"/>
      <c r="Q40" s="37">
        <f t="shared" si="7"/>
        <v>0</v>
      </c>
      <c r="R40" s="106"/>
      <c r="S40" s="106"/>
      <c r="T40" s="105"/>
      <c r="U40" s="81"/>
      <c r="V40" s="52"/>
      <c r="W40" s="38"/>
      <c r="X40" s="38"/>
      <c r="Y40" s="38"/>
      <c r="Z40" s="37">
        <f t="shared" si="8"/>
        <v>0</v>
      </c>
      <c r="AA40" s="6"/>
      <c r="AB40" s="7"/>
      <c r="AC40" s="36"/>
      <c r="AD40" s="8" t="str">
        <f>IF(ISBLANK(AC40), "", VLOOKUP(AC40, Z!$A$2:$C$4127, 3, FALSE))</f>
        <v/>
      </c>
      <c r="AE40" s="73"/>
      <c r="AF40" s="9">
        <f t="shared" si="9"/>
        <v>0</v>
      </c>
      <c r="AG40" s="46"/>
      <c r="AH40" s="57">
        <f t="shared" si="0"/>
        <v>1</v>
      </c>
      <c r="AI40" s="63" t="str">
        <f t="shared" si="1"/>
        <v>-</v>
      </c>
      <c r="AJ40" s="57" cm="1">
        <f t="array" ref="AJ40">IFERROR(INDEX(Regulation, $AI40, AJ$11), 0)</f>
        <v>0</v>
      </c>
      <c r="AK40" s="57" cm="1">
        <f t="array" ref="AK40">IFERROR(INDEX(Regulation, $AI40, AK$11), 0)</f>
        <v>0</v>
      </c>
      <c r="AL40" s="57" cm="1">
        <f t="array" ref="AL40">IFERROR(INDEX(Regulation, $AI40, AL$11), 0)</f>
        <v>0</v>
      </c>
      <c r="AM40" s="57" cm="1">
        <f t="array" ref="AM40">IFERROR(INDEX(Regulation, $AI40, AM$11), 0)</f>
        <v>0</v>
      </c>
      <c r="AN40" s="57" cm="1">
        <f t="array" ref="AN40">IFERROR(INDEX(Regulation, $AI40, AN$11), 0)</f>
        <v>0</v>
      </c>
      <c r="AO40" s="65" cm="1">
        <f t="array" ref="AO40">IF(P40&gt;0, P40, N40*O40/3600/1000/AH40 * SUMPRODUCT($AZ40:$BD40, $AJ40:$AN40^2.5))</f>
        <v>0</v>
      </c>
      <c r="AP40" s="57">
        <f t="shared" si="10"/>
        <v>0</v>
      </c>
      <c r="AQ40" s="63">
        <v>3</v>
      </c>
      <c r="AR40" s="57" cm="1">
        <f t="array" ref="AR40">IFERROR(INDEX(Regulation, $AQ40, AR$11), 0)</f>
        <v>0</v>
      </c>
      <c r="AS40" s="57" cm="1">
        <f t="array" ref="AS40">IFERROR(INDEX(Regulation, $AQ40, AS$11), 0)</f>
        <v>0.3</v>
      </c>
      <c r="AT40" s="57" cm="1">
        <f t="array" ref="AT40">IFERROR(INDEX(Regulation, $AQ40, AT$11), 0)</f>
        <v>0.5</v>
      </c>
      <c r="AU40" s="57" cm="1">
        <f t="array" ref="AU40">IFERROR(INDEX(Regulation, $AQ40, AU$11), 0)</f>
        <v>0.75</v>
      </c>
      <c r="AV40" s="57" cm="1">
        <f t="array" ref="AV40">IFERROR(INDEX(Regulation, $AQ40, AV$11), 0)</f>
        <v>1</v>
      </c>
      <c r="AW40" s="65" cm="1">
        <f t="array" ref="AW40">IFERROR(IF(Y40&gt;0, Y40, W40*X40/3600/1000/AP40 * SUMPRODUCT($AZ40:$BD40, $AR40:$AV40^2.5)), 0)</f>
        <v>0</v>
      </c>
      <c r="AX40" s="59"/>
      <c r="AY40" s="63" t="str">
        <f t="shared" si="2"/>
        <v>-</v>
      </c>
      <c r="AZ40" s="63" cm="1">
        <f t="array" ref="AZ40">IFERROR(INDEX(Kat, $AY40, AZ$11), 0)</f>
        <v>0</v>
      </c>
      <c r="BA40" s="63" cm="1">
        <f t="array" ref="BA40">IFERROR(INDEX(Kat, $AY40, BA$11), 0)</f>
        <v>0</v>
      </c>
      <c r="BB40" s="63" cm="1">
        <f t="array" ref="BB40">IFERROR(INDEX(Kat, $AY40, BB$11), 0)</f>
        <v>0</v>
      </c>
      <c r="BC40" s="63" cm="1">
        <f t="array" ref="BC40">IFERROR(INDEX(Kat, $AY40, BC$11), 0)</f>
        <v>0</v>
      </c>
      <c r="BD40" s="63" cm="1">
        <f t="array" ref="BD40">IFERROR(INDEX(Kat, $AY40, BD$11), 0)</f>
        <v>0</v>
      </c>
      <c r="BE40" s="59"/>
      <c r="BF40" s="65">
        <v>49</v>
      </c>
      <c r="BG40" s="57">
        <f t="shared" si="15"/>
        <v>0</v>
      </c>
      <c r="BH40" s="57">
        <f t="shared" si="11"/>
        <v>1</v>
      </c>
      <c r="BI40" s="59"/>
      <c r="BJ40" s="63">
        <f t="shared" si="3"/>
        <v>0</v>
      </c>
      <c r="BK40" s="57" cm="1">
        <f t="array" ref="BK40">IF(BJ40&gt;0, INDEX(T, BJ40, 4), 1)</f>
        <v>1</v>
      </c>
      <c r="BL40" s="59"/>
      <c r="BM40" s="57">
        <v>1</v>
      </c>
      <c r="BN40" s="59"/>
      <c r="BO40" s="57">
        <f t="shared" si="12"/>
        <v>1</v>
      </c>
      <c r="BP40" s="66">
        <f t="shared" si="4"/>
        <v>0</v>
      </c>
      <c r="BQ40" s="63">
        <f t="shared" si="5"/>
        <v>0</v>
      </c>
      <c r="BR40" s="63" t="str" cm="1">
        <f t="array" ref="BR40">IF($BQ40&gt;0, INDEX($BW$12:$CL$19, $BQ40, $BP40+BR$11), "-")</f>
        <v>-</v>
      </c>
      <c r="BS40" s="63" t="str" cm="1">
        <f t="array" ref="BS40">IF($BQ40&gt;0, INDEX($BW$12:$CL$19, $BQ40, $BP40+BS$11), "-")</f>
        <v>-</v>
      </c>
      <c r="BT40" s="63" t="str" cm="1">
        <f t="array" ref="BT40">IF($BQ40&gt;0, INDEX($BW$12:$CL$19, $BQ40, $BP40+BT$11), "-")</f>
        <v>-</v>
      </c>
      <c r="BU40" s="63" t="str" cm="1">
        <f t="array" ref="BU40">IF($BQ40&gt;0, INDEX($BW$12:$CL$19, $BQ40, $BP40+BU$11), "-")</f>
        <v>-</v>
      </c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O40" s="86">
        <v>14.5</v>
      </c>
      <c r="CP40" s="93"/>
      <c r="CQ40" s="93">
        <f t="shared" si="17"/>
        <v>0.20583594655269266</v>
      </c>
    </row>
    <row r="41" spans="1:95" s="86" customFormat="1" ht="14.25" x14ac:dyDescent="0.2">
      <c r="A41" s="41" cm="1">
        <f t="array" ref="A41">IFERROR(INDEX(Operation, IFERROR(MATCH($M41, Y!$B$40:$B$51, 0), IFERROR(MATCH($M41, Y!$C$40:$C$51, 0), MATCH($M41, Y!$D$40:$D$51, 0))), 4), 0)</f>
        <v>0</v>
      </c>
      <c r="B41" s="92">
        <v>30</v>
      </c>
      <c r="C41" s="7"/>
      <c r="D41" s="7"/>
      <c r="E41" s="36"/>
      <c r="F41" s="8" t="str">
        <f>IF(ISBLANK(E41), "", VLOOKUP(E41, Z!$A$2:$C$4127, 3, FALSE))</f>
        <v/>
      </c>
      <c r="G41" s="53"/>
      <c r="H41" s="82"/>
      <c r="I41" s="49"/>
      <c r="J41" s="104"/>
      <c r="K41" s="104"/>
      <c r="L41" s="105"/>
      <c r="M41" s="40"/>
      <c r="N41" s="38"/>
      <c r="O41" s="38"/>
      <c r="P41" s="38"/>
      <c r="Q41" s="37">
        <f t="shared" si="7"/>
        <v>0</v>
      </c>
      <c r="R41" s="106"/>
      <c r="S41" s="106"/>
      <c r="T41" s="105"/>
      <c r="U41" s="81"/>
      <c r="V41" s="52"/>
      <c r="W41" s="38"/>
      <c r="X41" s="38"/>
      <c r="Y41" s="38"/>
      <c r="Z41" s="37">
        <f t="shared" si="8"/>
        <v>0</v>
      </c>
      <c r="AA41" s="6"/>
      <c r="AB41" s="7"/>
      <c r="AC41" s="36"/>
      <c r="AD41" s="8" t="str">
        <f>IF(ISBLANK(AC41), "", VLOOKUP(AC41, Z!$A$2:$C$4127, 3, FALSE))</f>
        <v/>
      </c>
      <c r="AE41" s="73"/>
      <c r="AF41" s="9">
        <f t="shared" si="9"/>
        <v>0</v>
      </c>
      <c r="AG41" s="46"/>
      <c r="AH41" s="57">
        <f t="shared" si="0"/>
        <v>1</v>
      </c>
      <c r="AI41" s="63" t="str">
        <f t="shared" si="1"/>
        <v>-</v>
      </c>
      <c r="AJ41" s="57" cm="1">
        <f t="array" ref="AJ41">IFERROR(INDEX(Regulation, $AI41, AJ$11), 0)</f>
        <v>0</v>
      </c>
      <c r="AK41" s="57" cm="1">
        <f t="array" ref="AK41">IFERROR(INDEX(Regulation, $AI41, AK$11), 0)</f>
        <v>0</v>
      </c>
      <c r="AL41" s="57" cm="1">
        <f t="array" ref="AL41">IFERROR(INDEX(Regulation, $AI41, AL$11), 0)</f>
        <v>0</v>
      </c>
      <c r="AM41" s="57" cm="1">
        <f t="array" ref="AM41">IFERROR(INDEX(Regulation, $AI41, AM$11), 0)</f>
        <v>0</v>
      </c>
      <c r="AN41" s="57" cm="1">
        <f t="array" ref="AN41">IFERROR(INDEX(Regulation, $AI41, AN$11), 0)</f>
        <v>0</v>
      </c>
      <c r="AO41" s="65" cm="1">
        <f t="array" ref="AO41">IF(P41&gt;0, P41, N41*O41/3600/1000/AH41 * SUMPRODUCT($AZ41:$BD41, $AJ41:$AN41^2.5))</f>
        <v>0</v>
      </c>
      <c r="AP41" s="57">
        <f t="shared" si="10"/>
        <v>0</v>
      </c>
      <c r="AQ41" s="63">
        <v>3</v>
      </c>
      <c r="AR41" s="57" cm="1">
        <f t="array" ref="AR41">IFERROR(INDEX(Regulation, $AQ41, AR$11), 0)</f>
        <v>0</v>
      </c>
      <c r="AS41" s="57" cm="1">
        <f t="array" ref="AS41">IFERROR(INDEX(Regulation, $AQ41, AS$11), 0)</f>
        <v>0.3</v>
      </c>
      <c r="AT41" s="57" cm="1">
        <f t="array" ref="AT41">IFERROR(INDEX(Regulation, $AQ41, AT$11), 0)</f>
        <v>0.5</v>
      </c>
      <c r="AU41" s="57" cm="1">
        <f t="array" ref="AU41">IFERROR(INDEX(Regulation, $AQ41, AU$11), 0)</f>
        <v>0.75</v>
      </c>
      <c r="AV41" s="57" cm="1">
        <f t="array" ref="AV41">IFERROR(INDEX(Regulation, $AQ41, AV$11), 0)</f>
        <v>1</v>
      </c>
      <c r="AW41" s="65" cm="1">
        <f t="array" ref="AW41">IFERROR(IF(Y41&gt;0, Y41, W41*X41/3600/1000/AP41 * SUMPRODUCT($AZ41:$BD41, $AR41:$AV41^2.5)), 0)</f>
        <v>0</v>
      </c>
      <c r="AX41" s="59"/>
      <c r="AY41" s="63" t="str">
        <f t="shared" si="2"/>
        <v>-</v>
      </c>
      <c r="AZ41" s="63" cm="1">
        <f t="array" ref="AZ41">IFERROR(INDEX(Kat, $AY41, AZ$11), 0)</f>
        <v>0</v>
      </c>
      <c r="BA41" s="63" cm="1">
        <f t="array" ref="BA41">IFERROR(INDEX(Kat, $AY41, BA$11), 0)</f>
        <v>0</v>
      </c>
      <c r="BB41" s="63" cm="1">
        <f t="array" ref="BB41">IFERROR(INDEX(Kat, $AY41, BB$11), 0)</f>
        <v>0</v>
      </c>
      <c r="BC41" s="63" cm="1">
        <f t="array" ref="BC41">IFERROR(INDEX(Kat, $AY41, BC$11), 0)</f>
        <v>0</v>
      </c>
      <c r="BD41" s="63" cm="1">
        <f t="array" ref="BD41">IFERROR(INDEX(Kat, $AY41, BD$11), 0)</f>
        <v>0</v>
      </c>
      <c r="BE41" s="59"/>
      <c r="BF41" s="65">
        <v>49</v>
      </c>
      <c r="BG41" s="57">
        <f t="shared" si="15"/>
        <v>0</v>
      </c>
      <c r="BH41" s="57">
        <f t="shared" si="11"/>
        <v>1</v>
      </c>
      <c r="BI41" s="59"/>
      <c r="BJ41" s="63">
        <f t="shared" si="3"/>
        <v>0</v>
      </c>
      <c r="BK41" s="57" cm="1">
        <f t="array" ref="BK41">IF(BJ41&gt;0, INDEX(T, BJ41, 4), 1)</f>
        <v>1</v>
      </c>
      <c r="BL41" s="59"/>
      <c r="BM41" s="57">
        <v>1</v>
      </c>
      <c r="BN41" s="59"/>
      <c r="BO41" s="57">
        <f t="shared" si="12"/>
        <v>1</v>
      </c>
      <c r="BP41" s="66">
        <f t="shared" si="4"/>
        <v>0</v>
      </c>
      <c r="BQ41" s="63">
        <f t="shared" si="5"/>
        <v>0</v>
      </c>
      <c r="BR41" s="63" t="str" cm="1">
        <f t="array" ref="BR41">IF($BQ41&gt;0, INDEX($BW$12:$CL$19, $BQ41, $BP41+BR$11), "-")</f>
        <v>-</v>
      </c>
      <c r="BS41" s="63" t="str" cm="1">
        <f t="array" ref="BS41">IF($BQ41&gt;0, INDEX($BW$12:$CL$19, $BQ41, $BP41+BS$11), "-")</f>
        <v>-</v>
      </c>
      <c r="BT41" s="63" t="str" cm="1">
        <f t="array" ref="BT41">IF($BQ41&gt;0, INDEX($BW$12:$CL$19, $BQ41, $BP41+BT$11), "-")</f>
        <v>-</v>
      </c>
      <c r="BU41" s="63" t="str" cm="1">
        <f t="array" ref="BU41">IF($BQ41&gt;0, INDEX($BW$12:$CL$19, $BQ41, $BP41+BU$11), "-")</f>
        <v>-</v>
      </c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O41" s="86">
        <v>15</v>
      </c>
      <c r="CP41" s="93"/>
      <c r="CQ41" s="93">
        <f t="shared" si="17"/>
        <v>0.232279156859724</v>
      </c>
    </row>
    <row r="42" spans="1:95" s="86" customFormat="1" ht="14.25" x14ac:dyDescent="0.2">
      <c r="A42" s="41" cm="1">
        <f t="array" ref="A42">IFERROR(INDEX(Operation, IFERROR(MATCH($M42, Y!$B$40:$B$51, 0), IFERROR(MATCH($M42, Y!$C$40:$C$51, 0), MATCH($M42, Y!$D$40:$D$51, 0))), 4), 0)</f>
        <v>0</v>
      </c>
      <c r="B42" s="92">
        <v>31</v>
      </c>
      <c r="C42" s="7"/>
      <c r="D42" s="7"/>
      <c r="E42" s="36"/>
      <c r="F42" s="8" t="str">
        <f>IF(ISBLANK(E42), "", VLOOKUP(E42, Z!$A$2:$C$4127, 3, FALSE))</f>
        <v/>
      </c>
      <c r="G42" s="53"/>
      <c r="H42" s="82"/>
      <c r="I42" s="49"/>
      <c r="J42" s="104"/>
      <c r="K42" s="104"/>
      <c r="L42" s="105"/>
      <c r="M42" s="40"/>
      <c r="N42" s="38"/>
      <c r="O42" s="38"/>
      <c r="P42" s="38"/>
      <c r="Q42" s="37">
        <f t="shared" si="7"/>
        <v>0</v>
      </c>
      <c r="R42" s="106"/>
      <c r="S42" s="106"/>
      <c r="T42" s="105"/>
      <c r="U42" s="81"/>
      <c r="V42" s="52"/>
      <c r="W42" s="38"/>
      <c r="X42" s="38"/>
      <c r="Y42" s="38"/>
      <c r="Z42" s="37">
        <f t="shared" si="8"/>
        <v>0</v>
      </c>
      <c r="AA42" s="6"/>
      <c r="AB42" s="7"/>
      <c r="AC42" s="36"/>
      <c r="AD42" s="8" t="str">
        <f>IF(ISBLANK(AC42), "", VLOOKUP(AC42, Z!$A$2:$C$4127, 3, FALSE))</f>
        <v/>
      </c>
      <c r="AE42" s="73"/>
      <c r="AF42" s="9">
        <f t="shared" si="9"/>
        <v>0</v>
      </c>
      <c r="AG42" s="46"/>
      <c r="AH42" s="57">
        <f t="shared" si="0"/>
        <v>1</v>
      </c>
      <c r="AI42" s="63" t="str">
        <f t="shared" si="1"/>
        <v>-</v>
      </c>
      <c r="AJ42" s="57" cm="1">
        <f t="array" ref="AJ42">IFERROR(INDEX(Regulation, $AI42, AJ$11), 0)</f>
        <v>0</v>
      </c>
      <c r="AK42" s="57" cm="1">
        <f t="array" ref="AK42">IFERROR(INDEX(Regulation, $AI42, AK$11), 0)</f>
        <v>0</v>
      </c>
      <c r="AL42" s="57" cm="1">
        <f t="array" ref="AL42">IFERROR(INDEX(Regulation, $AI42, AL$11), 0)</f>
        <v>0</v>
      </c>
      <c r="AM42" s="57" cm="1">
        <f t="array" ref="AM42">IFERROR(INDEX(Regulation, $AI42, AM$11), 0)</f>
        <v>0</v>
      </c>
      <c r="AN42" s="57" cm="1">
        <f t="array" ref="AN42">IFERROR(INDEX(Regulation, $AI42, AN$11), 0)</f>
        <v>0</v>
      </c>
      <c r="AO42" s="65" cm="1">
        <f t="array" ref="AO42">IF(P42&gt;0, P42, N42*O42/3600/1000/AH42 * SUMPRODUCT($AZ42:$BD42, $AJ42:$AN42^2.5))</f>
        <v>0</v>
      </c>
      <c r="AP42" s="57">
        <f t="shared" si="10"/>
        <v>0</v>
      </c>
      <c r="AQ42" s="63">
        <v>3</v>
      </c>
      <c r="AR42" s="57" cm="1">
        <f t="array" ref="AR42">IFERROR(INDEX(Regulation, $AQ42, AR$11), 0)</f>
        <v>0</v>
      </c>
      <c r="AS42" s="57" cm="1">
        <f t="array" ref="AS42">IFERROR(INDEX(Regulation, $AQ42, AS$11), 0)</f>
        <v>0.3</v>
      </c>
      <c r="AT42" s="57" cm="1">
        <f t="array" ref="AT42">IFERROR(INDEX(Regulation, $AQ42, AT$11), 0)</f>
        <v>0.5</v>
      </c>
      <c r="AU42" s="57" cm="1">
        <f t="array" ref="AU42">IFERROR(INDEX(Regulation, $AQ42, AU$11), 0)</f>
        <v>0.75</v>
      </c>
      <c r="AV42" s="57" cm="1">
        <f t="array" ref="AV42">IFERROR(INDEX(Regulation, $AQ42, AV$11), 0)</f>
        <v>1</v>
      </c>
      <c r="AW42" s="65" cm="1">
        <f t="array" ref="AW42">IFERROR(IF(Y42&gt;0, Y42, W42*X42/3600/1000/AP42 * SUMPRODUCT($AZ42:$BD42, $AR42:$AV42^2.5)), 0)</f>
        <v>0</v>
      </c>
      <c r="AX42" s="59"/>
      <c r="AY42" s="63" t="str">
        <f t="shared" si="2"/>
        <v>-</v>
      </c>
      <c r="AZ42" s="63" cm="1">
        <f t="array" ref="AZ42">IFERROR(INDEX(Kat, $AY42, AZ$11), 0)</f>
        <v>0</v>
      </c>
      <c r="BA42" s="63" cm="1">
        <f t="array" ref="BA42">IFERROR(INDEX(Kat, $AY42, BA$11), 0)</f>
        <v>0</v>
      </c>
      <c r="BB42" s="63" cm="1">
        <f t="array" ref="BB42">IFERROR(INDEX(Kat, $AY42, BB$11), 0)</f>
        <v>0</v>
      </c>
      <c r="BC42" s="63" cm="1">
        <f t="array" ref="BC42">IFERROR(INDEX(Kat, $AY42, BC$11), 0)</f>
        <v>0</v>
      </c>
      <c r="BD42" s="63" cm="1">
        <f t="array" ref="BD42">IFERROR(INDEX(Kat, $AY42, BD$11), 0)</f>
        <v>0</v>
      </c>
      <c r="BE42" s="59"/>
      <c r="BF42" s="65">
        <v>49</v>
      </c>
      <c r="BG42" s="57">
        <f t="shared" si="15"/>
        <v>0</v>
      </c>
      <c r="BH42" s="57">
        <f t="shared" si="11"/>
        <v>1</v>
      </c>
      <c r="BI42" s="59"/>
      <c r="BJ42" s="63">
        <f t="shared" si="3"/>
        <v>0</v>
      </c>
      <c r="BK42" s="57" cm="1">
        <f t="array" ref="BK42">IF(BJ42&gt;0, INDEX(T, BJ42, 4), 1)</f>
        <v>1</v>
      </c>
      <c r="BL42" s="59"/>
      <c r="BM42" s="57">
        <v>1</v>
      </c>
      <c r="BN42" s="59"/>
      <c r="BO42" s="57">
        <f t="shared" si="12"/>
        <v>1</v>
      </c>
      <c r="BP42" s="66">
        <f t="shared" si="4"/>
        <v>0</v>
      </c>
      <c r="BQ42" s="63">
        <f t="shared" si="5"/>
        <v>0</v>
      </c>
      <c r="BR42" s="63" t="str" cm="1">
        <f t="array" ref="BR42">IF($BQ42&gt;0, INDEX($BW$12:$CL$19, $BQ42, $BP42+BR$11), "-")</f>
        <v>-</v>
      </c>
      <c r="BS42" s="63" t="str" cm="1">
        <f t="array" ref="BS42">IF($BQ42&gt;0, INDEX($BW$12:$CL$19, $BQ42, $BP42+BS$11), "-")</f>
        <v>-</v>
      </c>
      <c r="BT42" s="63" t="str" cm="1">
        <f t="array" ref="BT42">IF($BQ42&gt;0, INDEX($BW$12:$CL$19, $BQ42, $BP42+BT$11), "-")</f>
        <v>-</v>
      </c>
      <c r="BU42" s="63" t="str" cm="1">
        <f t="array" ref="BU42">IF($BQ42&gt;0, INDEX($BW$12:$CL$19, $BQ42, $BP42+BU$11), "-")</f>
        <v>-</v>
      </c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O42" s="86">
        <v>15.5</v>
      </c>
      <c r="CP42" s="93"/>
      <c r="CQ42" s="93">
        <f t="shared" si="17"/>
        <v>0.25785521866165695</v>
      </c>
    </row>
    <row r="43" spans="1:95" s="86" customFormat="1" ht="14.25" x14ac:dyDescent="0.2">
      <c r="A43" s="41" cm="1">
        <f t="array" ref="A43">IFERROR(INDEX(Operation, IFERROR(MATCH($M43, Y!$B$40:$B$51, 0), IFERROR(MATCH($M43, Y!$C$40:$C$51, 0), MATCH($M43, Y!$D$40:$D$51, 0))), 4), 0)</f>
        <v>0</v>
      </c>
      <c r="B43" s="92">
        <v>32</v>
      </c>
      <c r="C43" s="7"/>
      <c r="D43" s="7"/>
      <c r="E43" s="36"/>
      <c r="F43" s="8" t="str">
        <f>IF(ISBLANK(E43), "", VLOOKUP(E43, Z!$A$2:$C$4127, 3, FALSE))</f>
        <v/>
      </c>
      <c r="G43" s="53"/>
      <c r="H43" s="82"/>
      <c r="I43" s="49"/>
      <c r="J43" s="104"/>
      <c r="K43" s="104"/>
      <c r="L43" s="105"/>
      <c r="M43" s="40"/>
      <c r="N43" s="38"/>
      <c r="O43" s="38"/>
      <c r="P43" s="38"/>
      <c r="Q43" s="37">
        <f t="shared" si="7"/>
        <v>0</v>
      </c>
      <c r="R43" s="106"/>
      <c r="S43" s="106"/>
      <c r="T43" s="105"/>
      <c r="U43" s="81"/>
      <c r="V43" s="52"/>
      <c r="W43" s="38"/>
      <c r="X43" s="38"/>
      <c r="Y43" s="38"/>
      <c r="Z43" s="37">
        <f t="shared" si="8"/>
        <v>0</v>
      </c>
      <c r="AA43" s="6"/>
      <c r="AB43" s="7"/>
      <c r="AC43" s="36"/>
      <c r="AD43" s="8" t="str">
        <f>IF(ISBLANK(AC43), "", VLOOKUP(AC43, Z!$A$2:$C$4127, 3, FALSE))</f>
        <v/>
      </c>
      <c r="AE43" s="73"/>
      <c r="AF43" s="9">
        <f t="shared" si="9"/>
        <v>0</v>
      </c>
      <c r="AG43" s="46"/>
      <c r="AH43" s="57">
        <f t="shared" si="0"/>
        <v>1</v>
      </c>
      <c r="AI43" s="63" t="str">
        <f t="shared" si="1"/>
        <v>-</v>
      </c>
      <c r="AJ43" s="57" cm="1">
        <f t="array" ref="AJ43">IFERROR(INDEX(Regulation, $AI43, AJ$11), 0)</f>
        <v>0</v>
      </c>
      <c r="AK43" s="57" cm="1">
        <f t="array" ref="AK43">IFERROR(INDEX(Regulation, $AI43, AK$11), 0)</f>
        <v>0</v>
      </c>
      <c r="AL43" s="57" cm="1">
        <f t="array" ref="AL43">IFERROR(INDEX(Regulation, $AI43, AL$11), 0)</f>
        <v>0</v>
      </c>
      <c r="AM43" s="57" cm="1">
        <f t="array" ref="AM43">IFERROR(INDEX(Regulation, $AI43, AM$11), 0)</f>
        <v>0</v>
      </c>
      <c r="AN43" s="57" cm="1">
        <f t="array" ref="AN43">IFERROR(INDEX(Regulation, $AI43, AN$11), 0)</f>
        <v>0</v>
      </c>
      <c r="AO43" s="65" cm="1">
        <f t="array" ref="AO43">IF(P43&gt;0, P43, N43*O43/3600/1000/AH43 * SUMPRODUCT($AZ43:$BD43, $AJ43:$AN43^2.5))</f>
        <v>0</v>
      </c>
      <c r="AP43" s="57">
        <f t="shared" si="10"/>
        <v>0</v>
      </c>
      <c r="AQ43" s="63">
        <v>3</v>
      </c>
      <c r="AR43" s="57" cm="1">
        <f t="array" ref="AR43">IFERROR(INDEX(Regulation, $AQ43, AR$11), 0)</f>
        <v>0</v>
      </c>
      <c r="AS43" s="57" cm="1">
        <f t="array" ref="AS43">IFERROR(INDEX(Regulation, $AQ43, AS$11), 0)</f>
        <v>0.3</v>
      </c>
      <c r="AT43" s="57" cm="1">
        <f t="array" ref="AT43">IFERROR(INDEX(Regulation, $AQ43, AT$11), 0)</f>
        <v>0.5</v>
      </c>
      <c r="AU43" s="57" cm="1">
        <f t="array" ref="AU43">IFERROR(INDEX(Regulation, $AQ43, AU$11), 0)</f>
        <v>0.75</v>
      </c>
      <c r="AV43" s="57" cm="1">
        <f t="array" ref="AV43">IFERROR(INDEX(Regulation, $AQ43, AV$11), 0)</f>
        <v>1</v>
      </c>
      <c r="AW43" s="65" cm="1">
        <f t="array" ref="AW43">IFERROR(IF(Y43&gt;0, Y43, W43*X43/3600/1000/AP43 * SUMPRODUCT($AZ43:$BD43, $AR43:$AV43^2.5)), 0)</f>
        <v>0</v>
      </c>
      <c r="AX43" s="59"/>
      <c r="AY43" s="63" t="str">
        <f t="shared" si="2"/>
        <v>-</v>
      </c>
      <c r="AZ43" s="63" cm="1">
        <f t="array" ref="AZ43">IFERROR(INDEX(Kat, $AY43, AZ$11), 0)</f>
        <v>0</v>
      </c>
      <c r="BA43" s="63" cm="1">
        <f t="array" ref="BA43">IFERROR(INDEX(Kat, $AY43, BA$11), 0)</f>
        <v>0</v>
      </c>
      <c r="BB43" s="63" cm="1">
        <f t="array" ref="BB43">IFERROR(INDEX(Kat, $AY43, BB$11), 0)</f>
        <v>0</v>
      </c>
      <c r="BC43" s="63" cm="1">
        <f t="array" ref="BC43">IFERROR(INDEX(Kat, $AY43, BC$11), 0)</f>
        <v>0</v>
      </c>
      <c r="BD43" s="63" cm="1">
        <f t="array" ref="BD43">IFERROR(INDEX(Kat, $AY43, BD$11), 0)</f>
        <v>0</v>
      </c>
      <c r="BE43" s="59"/>
      <c r="BF43" s="65">
        <v>49</v>
      </c>
      <c r="BG43" s="57">
        <f t="shared" si="15"/>
        <v>0</v>
      </c>
      <c r="BH43" s="57">
        <f t="shared" si="11"/>
        <v>1</v>
      </c>
      <c r="BI43" s="59"/>
      <c r="BJ43" s="63">
        <f t="shared" si="3"/>
        <v>0</v>
      </c>
      <c r="BK43" s="57" cm="1">
        <f t="array" ref="BK43">IF(BJ43&gt;0, INDEX(T, BJ43, 4), 1)</f>
        <v>1</v>
      </c>
      <c r="BL43" s="59"/>
      <c r="BM43" s="57">
        <v>1</v>
      </c>
      <c r="BN43" s="59"/>
      <c r="BO43" s="57">
        <f t="shared" si="12"/>
        <v>1</v>
      </c>
      <c r="BP43" s="66">
        <f t="shared" si="4"/>
        <v>0</v>
      </c>
      <c r="BQ43" s="63">
        <f t="shared" si="5"/>
        <v>0</v>
      </c>
      <c r="BR43" s="63" t="str" cm="1">
        <f t="array" ref="BR43">IF($BQ43&gt;0, INDEX($BW$12:$CL$19, $BQ43, $BP43+BR$11), "-")</f>
        <v>-</v>
      </c>
      <c r="BS43" s="63" t="str" cm="1">
        <f t="array" ref="BS43">IF($BQ43&gt;0, INDEX($BW$12:$CL$19, $BQ43, $BP43+BS$11), "-")</f>
        <v>-</v>
      </c>
      <c r="BT43" s="63" t="str" cm="1">
        <f t="array" ref="BT43">IF($BQ43&gt;0, INDEX($BW$12:$CL$19, $BQ43, $BP43+BT$11), "-")</f>
        <v>-</v>
      </c>
      <c r="BU43" s="63" t="str" cm="1">
        <f t="array" ref="BU43">IF($BQ43&gt;0, INDEX($BW$12:$CL$19, $BQ43, $BP43+BU$11), "-")</f>
        <v>-</v>
      </c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O43" s="86">
        <v>16</v>
      </c>
      <c r="CP43" s="93"/>
      <c r="CQ43" s="93">
        <f t="shared" si="17"/>
        <v>0.28261920334702939</v>
      </c>
    </row>
    <row r="44" spans="1:95" s="86" customFormat="1" ht="14.25" x14ac:dyDescent="0.2">
      <c r="A44" s="41" cm="1">
        <f t="array" ref="A44">IFERROR(INDEX(Operation, IFERROR(MATCH($M44, Y!$B$40:$B$51, 0), IFERROR(MATCH($M44, Y!$C$40:$C$51, 0), MATCH($M44, Y!$D$40:$D$51, 0))), 4), 0)</f>
        <v>0</v>
      </c>
      <c r="B44" s="92">
        <v>33</v>
      </c>
      <c r="C44" s="7"/>
      <c r="D44" s="7"/>
      <c r="E44" s="36"/>
      <c r="F44" s="8" t="str">
        <f>IF(ISBLANK(E44), "", VLOOKUP(E44, Z!$A$2:$C$4127, 3, FALSE))</f>
        <v/>
      </c>
      <c r="G44" s="53"/>
      <c r="H44" s="82"/>
      <c r="I44" s="49"/>
      <c r="J44" s="104"/>
      <c r="K44" s="104"/>
      <c r="L44" s="105"/>
      <c r="M44" s="40"/>
      <c r="N44" s="38"/>
      <c r="O44" s="38"/>
      <c r="P44" s="38"/>
      <c r="Q44" s="37">
        <f t="shared" si="7"/>
        <v>0</v>
      </c>
      <c r="R44" s="106"/>
      <c r="S44" s="106"/>
      <c r="T44" s="105"/>
      <c r="U44" s="81"/>
      <c r="V44" s="52"/>
      <c r="W44" s="38"/>
      <c r="X44" s="38"/>
      <c r="Y44" s="38"/>
      <c r="Z44" s="37">
        <f t="shared" si="8"/>
        <v>0</v>
      </c>
      <c r="AA44" s="6"/>
      <c r="AB44" s="7"/>
      <c r="AC44" s="36"/>
      <c r="AD44" s="8" t="str">
        <f>IF(ISBLANK(AC44), "", VLOOKUP(AC44, Z!$A$2:$C$4127, 3, FALSE))</f>
        <v/>
      </c>
      <c r="AE44" s="73"/>
      <c r="AF44" s="9">
        <f t="shared" si="9"/>
        <v>0</v>
      </c>
      <c r="AG44" s="46"/>
      <c r="AH44" s="57">
        <f t="shared" ref="AH44:AH75" si="18">BK44*BM44*BO44*BH44</f>
        <v>1</v>
      </c>
      <c r="AI44" s="63" t="str">
        <f t="shared" ref="AI44:AI75" si="19">IFERROR(IFERROR( IFERROR(MATCH($M44,INDEX(Regulation,,1),0), MATCH($M44,INDEX(Regulation,,2),0)), MATCH($M44,INDEX(Regulation,,3),0)), "-")</f>
        <v>-</v>
      </c>
      <c r="AJ44" s="57" cm="1">
        <f t="array" ref="AJ44">IFERROR(INDEX(Regulation, $AI44, AJ$11), 0)</f>
        <v>0</v>
      </c>
      <c r="AK44" s="57" cm="1">
        <f t="array" ref="AK44">IFERROR(INDEX(Regulation, $AI44, AK$11), 0)</f>
        <v>0</v>
      </c>
      <c r="AL44" s="57" cm="1">
        <f t="array" ref="AL44">IFERROR(INDEX(Regulation, $AI44, AL$11), 0)</f>
        <v>0</v>
      </c>
      <c r="AM44" s="57" cm="1">
        <f t="array" ref="AM44">IFERROR(INDEX(Regulation, $AI44, AM$11), 0)</f>
        <v>0</v>
      </c>
      <c r="AN44" s="57" cm="1">
        <f t="array" ref="AN44">IFERROR(INDEX(Regulation, $AI44, AN$11), 0)</f>
        <v>0</v>
      </c>
      <c r="AO44" s="65" cm="1">
        <f t="array" ref="AO44">IF(P44&gt;0, P44, N44*O44/3600/1000/AH44 * SUMPRODUCT($AZ44:$BD44, $AJ44:$AN44^2.5))</f>
        <v>0</v>
      </c>
      <c r="AP44" s="57">
        <f t="shared" si="10"/>
        <v>0</v>
      </c>
      <c r="AQ44" s="63">
        <v>3</v>
      </c>
      <c r="AR44" s="57" cm="1">
        <f t="array" ref="AR44">IFERROR(INDEX(Regulation, $AQ44, AR$11), 0)</f>
        <v>0</v>
      </c>
      <c r="AS44" s="57" cm="1">
        <f t="array" ref="AS44">IFERROR(INDEX(Regulation, $AQ44, AS$11), 0)</f>
        <v>0.3</v>
      </c>
      <c r="AT44" s="57" cm="1">
        <f t="array" ref="AT44">IFERROR(INDEX(Regulation, $AQ44, AT$11), 0)</f>
        <v>0.5</v>
      </c>
      <c r="AU44" s="57" cm="1">
        <f t="array" ref="AU44">IFERROR(INDEX(Regulation, $AQ44, AU$11), 0)</f>
        <v>0.75</v>
      </c>
      <c r="AV44" s="57" cm="1">
        <f t="array" ref="AV44">IFERROR(INDEX(Regulation, $AQ44, AV$11), 0)</f>
        <v>1</v>
      </c>
      <c r="AW44" s="65" cm="1">
        <f t="array" ref="AW44">IFERROR(IF(Y44&gt;0, Y44, W44*X44/3600/1000/AP44 * SUMPRODUCT($AZ44:$BD44, $AR44:$AV44^2.5)), 0)</f>
        <v>0</v>
      </c>
      <c r="AX44" s="59"/>
      <c r="AY44" s="63" t="str">
        <f t="shared" ref="AY44:AY75" si="20">IFERROR(IFERROR( IFERROR(MATCH($G44,INDEX(Kat,,1),0), MATCH($G44,INDEX(Kat,,2),0)), MATCH($G44,INDEX(Kat,,3),0)), "-")</f>
        <v>-</v>
      </c>
      <c r="AZ44" s="63" cm="1">
        <f t="array" ref="AZ44">IFERROR(INDEX(Kat, $AY44, AZ$11), 0)</f>
        <v>0</v>
      </c>
      <c r="BA44" s="63" cm="1">
        <f t="array" ref="BA44">IFERROR(INDEX(Kat, $AY44, BA$11), 0)</f>
        <v>0</v>
      </c>
      <c r="BB44" s="63" cm="1">
        <f t="array" ref="BB44">IFERROR(INDEX(Kat, $AY44, BB$11), 0)</f>
        <v>0</v>
      </c>
      <c r="BC44" s="63" cm="1">
        <f t="array" ref="BC44">IFERROR(INDEX(Kat, $AY44, BC$11), 0)</f>
        <v>0</v>
      </c>
      <c r="BD44" s="63" cm="1">
        <f t="array" ref="BD44">IFERROR(INDEX(Kat, $AY44, BD$11), 0)</f>
        <v>0</v>
      </c>
      <c r="BE44" s="59"/>
      <c r="BF44" s="65">
        <v>49</v>
      </c>
      <c r="BG44" s="57">
        <f t="shared" si="15"/>
        <v>0</v>
      </c>
      <c r="BH44" s="57">
        <f t="shared" si="11"/>
        <v>1</v>
      </c>
      <c r="BI44" s="59"/>
      <c r="BJ44" s="63">
        <f t="shared" ref="BJ44:BJ75" si="21">IFERROR(IFERROR( IFERROR(MATCH($L44,INDEX(T,,1),0), MATCH($L44,INDEX(T,,2),0)), MATCH($L44,INDEX(T,,3),0)), 0)</f>
        <v>0</v>
      </c>
      <c r="BK44" s="57" cm="1">
        <f t="array" ref="BK44">IF(BJ44&gt;0, INDEX(T, BJ44, 4), 1)</f>
        <v>1</v>
      </c>
      <c r="BL44" s="59"/>
      <c r="BM44" s="57">
        <v>1</v>
      </c>
      <c r="BN44" s="59"/>
      <c r="BO44" s="57">
        <f t="shared" si="12"/>
        <v>1</v>
      </c>
      <c r="BP44" s="66">
        <f t="shared" ref="BP44:BP75" si="22">IFERROR((MATCH($K44, $BW$21:$BW$23, 0) - 1)*4, 0)</f>
        <v>0</v>
      </c>
      <c r="BQ44" s="63">
        <f t="shared" ref="BQ44:BQ75" si="23">IFERROR(J44/2 + IF(I44&lt;0.75, 0, 4), 0)</f>
        <v>0</v>
      </c>
      <c r="BR44" s="63" t="str" cm="1">
        <f t="array" ref="BR44">IF($BQ44&gt;0, INDEX($BW$12:$CL$19, $BQ44, $BP44+BR$11), "-")</f>
        <v>-</v>
      </c>
      <c r="BS44" s="63" t="str" cm="1">
        <f t="array" ref="BS44">IF($BQ44&gt;0, INDEX($BW$12:$CL$19, $BQ44, $BP44+BS$11), "-")</f>
        <v>-</v>
      </c>
      <c r="BT44" s="63" t="str" cm="1">
        <f t="array" ref="BT44">IF($BQ44&gt;0, INDEX($BW$12:$CL$19, $BQ44, $BP44+BT$11), "-")</f>
        <v>-</v>
      </c>
      <c r="BU44" s="63" t="str" cm="1">
        <f t="array" ref="BU44">IF($BQ44&gt;0, INDEX($BW$12:$CL$19, $BQ44, $BP44+BU$11), "-")</f>
        <v>-</v>
      </c>
      <c r="BV44" s="59"/>
      <c r="BW44" s="59"/>
      <c r="BX44" s="59"/>
      <c r="BY44" s="59"/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59"/>
      <c r="CK44" s="59"/>
      <c r="CL44" s="59"/>
      <c r="CM44" s="59"/>
      <c r="CO44" s="86">
        <v>16.5</v>
      </c>
      <c r="CP44" s="93"/>
      <c r="CQ44" s="93">
        <f t="shared" si="17"/>
        <v>0.30662109710709728</v>
      </c>
    </row>
    <row r="45" spans="1:95" s="86" customFormat="1" ht="14.25" x14ac:dyDescent="0.2">
      <c r="A45" s="41" cm="1">
        <f t="array" ref="A45">IFERROR(INDEX(Operation, IFERROR(MATCH($M45, Y!$B$40:$B$51, 0), IFERROR(MATCH($M45, Y!$C$40:$C$51, 0), MATCH($M45, Y!$D$40:$D$51, 0))), 4), 0)</f>
        <v>0</v>
      </c>
      <c r="B45" s="92">
        <v>34</v>
      </c>
      <c r="C45" s="7"/>
      <c r="D45" s="7"/>
      <c r="E45" s="36"/>
      <c r="F45" s="8" t="str">
        <f>IF(ISBLANK(E45), "", VLOOKUP(E45, Z!$A$2:$C$4127, 3, FALSE))</f>
        <v/>
      </c>
      <c r="G45" s="53"/>
      <c r="H45" s="82"/>
      <c r="I45" s="49"/>
      <c r="J45" s="104"/>
      <c r="K45" s="104"/>
      <c r="L45" s="105"/>
      <c r="M45" s="40"/>
      <c r="N45" s="38"/>
      <c r="O45" s="38"/>
      <c r="P45" s="38"/>
      <c r="Q45" s="37">
        <f t="shared" si="7"/>
        <v>0</v>
      </c>
      <c r="R45" s="106"/>
      <c r="S45" s="106"/>
      <c r="T45" s="105"/>
      <c r="U45" s="81"/>
      <c r="V45" s="52"/>
      <c r="W45" s="38"/>
      <c r="X45" s="38"/>
      <c r="Y45" s="38"/>
      <c r="Z45" s="37">
        <f t="shared" si="8"/>
        <v>0</v>
      </c>
      <c r="AA45" s="6"/>
      <c r="AB45" s="7"/>
      <c r="AC45" s="36"/>
      <c r="AD45" s="8" t="str">
        <f>IF(ISBLANK(AC45), "", VLOOKUP(AC45, Z!$A$2:$C$4127, 3, FALSE))</f>
        <v/>
      </c>
      <c r="AE45" s="73"/>
      <c r="AF45" s="9">
        <f t="shared" si="9"/>
        <v>0</v>
      </c>
      <c r="AG45" s="46"/>
      <c r="AH45" s="57">
        <f t="shared" si="18"/>
        <v>1</v>
      </c>
      <c r="AI45" s="63" t="str">
        <f t="shared" si="19"/>
        <v>-</v>
      </c>
      <c r="AJ45" s="57" cm="1">
        <f t="array" ref="AJ45">IFERROR(INDEX(Regulation, $AI45, AJ$11), 0)</f>
        <v>0</v>
      </c>
      <c r="AK45" s="57" cm="1">
        <f t="array" ref="AK45">IFERROR(INDEX(Regulation, $AI45, AK$11), 0)</f>
        <v>0</v>
      </c>
      <c r="AL45" s="57" cm="1">
        <f t="array" ref="AL45">IFERROR(INDEX(Regulation, $AI45, AL$11), 0)</f>
        <v>0</v>
      </c>
      <c r="AM45" s="57" cm="1">
        <f t="array" ref="AM45">IFERROR(INDEX(Regulation, $AI45, AM$11), 0)</f>
        <v>0</v>
      </c>
      <c r="AN45" s="57" cm="1">
        <f t="array" ref="AN45">IFERROR(INDEX(Regulation, $AI45, AN$11), 0)</f>
        <v>0</v>
      </c>
      <c r="AO45" s="65" cm="1">
        <f t="array" ref="AO45">IF(P45&gt;0, P45, N45*O45/3600/1000/AH45 * SUMPRODUCT($AZ45:$BD45, $AJ45:$AN45^2.5))</f>
        <v>0</v>
      </c>
      <c r="AP45" s="57">
        <f t="shared" si="10"/>
        <v>0</v>
      </c>
      <c r="AQ45" s="63">
        <v>3</v>
      </c>
      <c r="AR45" s="57" cm="1">
        <f t="array" ref="AR45">IFERROR(INDEX(Regulation, $AQ45, AR$11), 0)</f>
        <v>0</v>
      </c>
      <c r="AS45" s="57" cm="1">
        <f t="array" ref="AS45">IFERROR(INDEX(Regulation, $AQ45, AS$11), 0)</f>
        <v>0.3</v>
      </c>
      <c r="AT45" s="57" cm="1">
        <f t="array" ref="AT45">IFERROR(INDEX(Regulation, $AQ45, AT$11), 0)</f>
        <v>0.5</v>
      </c>
      <c r="AU45" s="57" cm="1">
        <f t="array" ref="AU45">IFERROR(INDEX(Regulation, $AQ45, AU$11), 0)</f>
        <v>0.75</v>
      </c>
      <c r="AV45" s="57" cm="1">
        <f t="array" ref="AV45">IFERROR(INDEX(Regulation, $AQ45, AV$11), 0)</f>
        <v>1</v>
      </c>
      <c r="AW45" s="65" cm="1">
        <f t="array" ref="AW45">IFERROR(IF(Y45&gt;0, Y45, W45*X45/3600/1000/AP45 * SUMPRODUCT($AZ45:$BD45, $AR45:$AV45^2.5)), 0)</f>
        <v>0</v>
      </c>
      <c r="AX45" s="59"/>
      <c r="AY45" s="63" t="str">
        <f t="shared" si="20"/>
        <v>-</v>
      </c>
      <c r="AZ45" s="63" cm="1">
        <f t="array" ref="AZ45">IFERROR(INDEX(Kat, $AY45, AZ$11), 0)</f>
        <v>0</v>
      </c>
      <c r="BA45" s="63" cm="1">
        <f t="array" ref="BA45">IFERROR(INDEX(Kat, $AY45, BA$11), 0)</f>
        <v>0</v>
      </c>
      <c r="BB45" s="63" cm="1">
        <f t="array" ref="BB45">IFERROR(INDEX(Kat, $AY45, BB$11), 0)</f>
        <v>0</v>
      </c>
      <c r="BC45" s="63" cm="1">
        <f t="array" ref="BC45">IFERROR(INDEX(Kat, $AY45, BC$11), 0)</f>
        <v>0</v>
      </c>
      <c r="BD45" s="63" cm="1">
        <f t="array" ref="BD45">IFERROR(INDEX(Kat, $AY45, BD$11), 0)</f>
        <v>0</v>
      </c>
      <c r="BE45" s="59"/>
      <c r="BF45" s="65">
        <v>49</v>
      </c>
      <c r="BG45" s="57">
        <f t="shared" si="15"/>
        <v>0</v>
      </c>
      <c r="BH45" s="57">
        <f t="shared" si="11"/>
        <v>1</v>
      </c>
      <c r="BI45" s="59"/>
      <c r="BJ45" s="63">
        <f t="shared" si="21"/>
        <v>0</v>
      </c>
      <c r="BK45" s="57" cm="1">
        <f t="array" ref="BK45">IF(BJ45&gt;0, INDEX(T, BJ45, 4), 1)</f>
        <v>1</v>
      </c>
      <c r="BL45" s="59"/>
      <c r="BM45" s="57">
        <v>1</v>
      </c>
      <c r="BN45" s="59"/>
      <c r="BO45" s="57">
        <f t="shared" si="12"/>
        <v>1</v>
      </c>
      <c r="BP45" s="66">
        <f t="shared" si="22"/>
        <v>0</v>
      </c>
      <c r="BQ45" s="63">
        <f t="shared" si="23"/>
        <v>0</v>
      </c>
      <c r="BR45" s="63" t="str" cm="1">
        <f t="array" ref="BR45">IF($BQ45&gt;0, INDEX($BW$12:$CL$19, $BQ45, $BP45+BR$11), "-")</f>
        <v>-</v>
      </c>
      <c r="BS45" s="63" t="str" cm="1">
        <f t="array" ref="BS45">IF($BQ45&gt;0, INDEX($BW$12:$CL$19, $BQ45, $BP45+BS$11), "-")</f>
        <v>-</v>
      </c>
      <c r="BT45" s="63" t="str" cm="1">
        <f t="array" ref="BT45">IF($BQ45&gt;0, INDEX($BW$12:$CL$19, $BQ45, $BP45+BT$11), "-")</f>
        <v>-</v>
      </c>
      <c r="BU45" s="63" t="str" cm="1">
        <f t="array" ref="BU45">IF($BQ45&gt;0, INDEX($BW$12:$CL$19, $BQ45, $BP45+BU$11), "-")</f>
        <v>-</v>
      </c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59"/>
      <c r="CI45" s="59"/>
      <c r="CJ45" s="59"/>
      <c r="CK45" s="59"/>
      <c r="CL45" s="59"/>
      <c r="CM45" s="59"/>
      <c r="CO45" s="86">
        <v>17</v>
      </c>
      <c r="CP45" s="93"/>
      <c r="CQ45" s="93">
        <f t="shared" si="17"/>
        <v>0.32990640836384877</v>
      </c>
    </row>
    <row r="46" spans="1:95" s="86" customFormat="1" ht="14.25" x14ac:dyDescent="0.2">
      <c r="A46" s="41" cm="1">
        <f t="array" ref="A46">IFERROR(INDEX(Operation, IFERROR(MATCH($M46, Y!$B$40:$B$51, 0), IFERROR(MATCH($M46, Y!$C$40:$C$51, 0), MATCH($M46, Y!$D$40:$D$51, 0))), 4), 0)</f>
        <v>0</v>
      </c>
      <c r="B46" s="92">
        <v>35</v>
      </c>
      <c r="C46" s="7"/>
      <c r="D46" s="7"/>
      <c r="E46" s="36"/>
      <c r="F46" s="8" t="str">
        <f>IF(ISBLANK(E46), "", VLOOKUP(E46, Z!$A$2:$C$4127, 3, FALSE))</f>
        <v/>
      </c>
      <c r="G46" s="53"/>
      <c r="H46" s="82"/>
      <c r="I46" s="49"/>
      <c r="J46" s="104"/>
      <c r="K46" s="104"/>
      <c r="L46" s="105"/>
      <c r="M46" s="40"/>
      <c r="N46" s="38"/>
      <c r="O46" s="38"/>
      <c r="P46" s="38"/>
      <c r="Q46" s="37">
        <f t="shared" si="7"/>
        <v>0</v>
      </c>
      <c r="R46" s="106"/>
      <c r="S46" s="106"/>
      <c r="T46" s="105"/>
      <c r="U46" s="81"/>
      <c r="V46" s="52"/>
      <c r="W46" s="38"/>
      <c r="X46" s="38"/>
      <c r="Y46" s="38"/>
      <c r="Z46" s="37">
        <f t="shared" si="8"/>
        <v>0</v>
      </c>
      <c r="AA46" s="6"/>
      <c r="AB46" s="7"/>
      <c r="AC46" s="36"/>
      <c r="AD46" s="8" t="str">
        <f>IF(ISBLANK(AC46), "", VLOOKUP(AC46, Z!$A$2:$C$4127, 3, FALSE))</f>
        <v/>
      </c>
      <c r="AE46" s="73"/>
      <c r="AF46" s="9">
        <f t="shared" si="9"/>
        <v>0</v>
      </c>
      <c r="AG46" s="46"/>
      <c r="AH46" s="57">
        <f t="shared" si="18"/>
        <v>1</v>
      </c>
      <c r="AI46" s="63" t="str">
        <f t="shared" si="19"/>
        <v>-</v>
      </c>
      <c r="AJ46" s="57" cm="1">
        <f t="array" ref="AJ46">IFERROR(INDEX(Regulation, $AI46, AJ$11), 0)</f>
        <v>0</v>
      </c>
      <c r="AK46" s="57" cm="1">
        <f t="array" ref="AK46">IFERROR(INDEX(Regulation, $AI46, AK$11), 0)</f>
        <v>0</v>
      </c>
      <c r="AL46" s="57" cm="1">
        <f t="array" ref="AL46">IFERROR(INDEX(Regulation, $AI46, AL$11), 0)</f>
        <v>0</v>
      </c>
      <c r="AM46" s="57" cm="1">
        <f t="array" ref="AM46">IFERROR(INDEX(Regulation, $AI46, AM$11), 0)</f>
        <v>0</v>
      </c>
      <c r="AN46" s="57" cm="1">
        <f t="array" ref="AN46">IFERROR(INDEX(Regulation, $AI46, AN$11), 0)</f>
        <v>0</v>
      </c>
      <c r="AO46" s="65" cm="1">
        <f t="array" ref="AO46">IF(P46&gt;0, P46, N46*O46/3600/1000/AH46 * SUMPRODUCT($AZ46:$BD46, $AJ46:$AN46^2.5))</f>
        <v>0</v>
      </c>
      <c r="AP46" s="57">
        <f t="shared" si="10"/>
        <v>0</v>
      </c>
      <c r="AQ46" s="63">
        <v>3</v>
      </c>
      <c r="AR46" s="57" cm="1">
        <f t="array" ref="AR46">IFERROR(INDEX(Regulation, $AQ46, AR$11), 0)</f>
        <v>0</v>
      </c>
      <c r="AS46" s="57" cm="1">
        <f t="array" ref="AS46">IFERROR(INDEX(Regulation, $AQ46, AS$11), 0)</f>
        <v>0.3</v>
      </c>
      <c r="AT46" s="57" cm="1">
        <f t="array" ref="AT46">IFERROR(INDEX(Regulation, $AQ46, AT$11), 0)</f>
        <v>0.5</v>
      </c>
      <c r="AU46" s="57" cm="1">
        <f t="array" ref="AU46">IFERROR(INDEX(Regulation, $AQ46, AU$11), 0)</f>
        <v>0.75</v>
      </c>
      <c r="AV46" s="57" cm="1">
        <f t="array" ref="AV46">IFERROR(INDEX(Regulation, $AQ46, AV$11), 0)</f>
        <v>1</v>
      </c>
      <c r="AW46" s="65" cm="1">
        <f t="array" ref="AW46">IFERROR(IF(Y46&gt;0, Y46, W46*X46/3600/1000/AP46 * SUMPRODUCT($AZ46:$BD46, $AR46:$AV46^2.5)), 0)</f>
        <v>0</v>
      </c>
      <c r="AX46" s="59"/>
      <c r="AY46" s="63" t="str">
        <f t="shared" si="20"/>
        <v>-</v>
      </c>
      <c r="AZ46" s="63" cm="1">
        <f t="array" ref="AZ46">IFERROR(INDEX(Kat, $AY46, AZ$11), 0)</f>
        <v>0</v>
      </c>
      <c r="BA46" s="63" cm="1">
        <f t="array" ref="BA46">IFERROR(INDEX(Kat, $AY46, BA$11), 0)</f>
        <v>0</v>
      </c>
      <c r="BB46" s="63" cm="1">
        <f t="array" ref="BB46">IFERROR(INDEX(Kat, $AY46, BB$11), 0)</f>
        <v>0</v>
      </c>
      <c r="BC46" s="63" cm="1">
        <f t="array" ref="BC46">IFERROR(INDEX(Kat, $AY46, BC$11), 0)</f>
        <v>0</v>
      </c>
      <c r="BD46" s="63" cm="1">
        <f t="array" ref="BD46">IFERROR(INDEX(Kat, $AY46, BD$11), 0)</f>
        <v>0</v>
      </c>
      <c r="BE46" s="59"/>
      <c r="BF46" s="65">
        <v>49</v>
      </c>
      <c r="BG46" s="57">
        <f t="shared" si="15"/>
        <v>0</v>
      </c>
      <c r="BH46" s="57">
        <f t="shared" si="11"/>
        <v>1</v>
      </c>
      <c r="BI46" s="59"/>
      <c r="BJ46" s="63">
        <f t="shared" si="21"/>
        <v>0</v>
      </c>
      <c r="BK46" s="57" cm="1">
        <f t="array" ref="BK46">IF(BJ46&gt;0, INDEX(T, BJ46, 4), 1)</f>
        <v>1</v>
      </c>
      <c r="BL46" s="59"/>
      <c r="BM46" s="57">
        <v>1</v>
      </c>
      <c r="BN46" s="59"/>
      <c r="BO46" s="57">
        <f t="shared" si="12"/>
        <v>1</v>
      </c>
      <c r="BP46" s="66">
        <f t="shared" si="22"/>
        <v>0</v>
      </c>
      <c r="BQ46" s="63">
        <f t="shared" si="23"/>
        <v>0</v>
      </c>
      <c r="BR46" s="63" t="str" cm="1">
        <f t="array" ref="BR46">IF($BQ46&gt;0, INDEX($BW$12:$CL$19, $BQ46, $BP46+BR$11), "-")</f>
        <v>-</v>
      </c>
      <c r="BS46" s="63" t="str" cm="1">
        <f t="array" ref="BS46">IF($BQ46&gt;0, INDEX($BW$12:$CL$19, $BQ46, $BP46+BS$11), "-")</f>
        <v>-</v>
      </c>
      <c r="BT46" s="63" t="str" cm="1">
        <f t="array" ref="BT46">IF($BQ46&gt;0, INDEX($BW$12:$CL$19, $BQ46, $BP46+BT$11), "-")</f>
        <v>-</v>
      </c>
      <c r="BU46" s="63" t="str" cm="1">
        <f t="array" ref="BU46">IF($BQ46&gt;0, INDEX($BW$12:$CL$19, $BQ46, $BP46+BU$11), "-")</f>
        <v>-</v>
      </c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  <c r="CK46" s="59"/>
      <c r="CL46" s="59"/>
      <c r="CM46" s="59"/>
      <c r="CO46" s="86">
        <v>17.5</v>
      </c>
      <c r="CP46" s="93"/>
      <c r="CQ46" s="93">
        <f t="shared" si="17"/>
        <v>0.35251668712498585</v>
      </c>
    </row>
    <row r="47" spans="1:95" s="86" customFormat="1" ht="14.25" x14ac:dyDescent="0.2">
      <c r="A47" s="41" cm="1">
        <f t="array" ref="A47">IFERROR(INDEX(Operation, IFERROR(MATCH($M47, Y!$B$40:$B$51, 0), IFERROR(MATCH($M47, Y!$C$40:$C$51, 0), MATCH($M47, Y!$D$40:$D$51, 0))), 4), 0)</f>
        <v>0</v>
      </c>
      <c r="B47" s="92">
        <v>36</v>
      </c>
      <c r="C47" s="7"/>
      <c r="D47" s="7"/>
      <c r="E47" s="36"/>
      <c r="F47" s="8" t="str">
        <f>IF(ISBLANK(E47), "", VLOOKUP(E47, Z!$A$2:$C$4127, 3, FALSE))</f>
        <v/>
      </c>
      <c r="G47" s="53"/>
      <c r="H47" s="82"/>
      <c r="I47" s="49"/>
      <c r="J47" s="104"/>
      <c r="K47" s="104"/>
      <c r="L47" s="105"/>
      <c r="M47" s="40"/>
      <c r="N47" s="38"/>
      <c r="O47" s="38"/>
      <c r="P47" s="38"/>
      <c r="Q47" s="37">
        <f t="shared" si="7"/>
        <v>0</v>
      </c>
      <c r="R47" s="106"/>
      <c r="S47" s="106"/>
      <c r="T47" s="105"/>
      <c r="U47" s="81"/>
      <c r="V47" s="52"/>
      <c r="W47" s="38"/>
      <c r="X47" s="38"/>
      <c r="Y47" s="38"/>
      <c r="Z47" s="37">
        <f t="shared" si="8"/>
        <v>0</v>
      </c>
      <c r="AA47" s="6"/>
      <c r="AB47" s="7"/>
      <c r="AC47" s="36"/>
      <c r="AD47" s="8" t="str">
        <f>IF(ISBLANK(AC47), "", VLOOKUP(AC47, Z!$A$2:$C$4127, 3, FALSE))</f>
        <v/>
      </c>
      <c r="AE47" s="73"/>
      <c r="AF47" s="9">
        <f t="shared" si="9"/>
        <v>0</v>
      </c>
      <c r="AG47" s="46"/>
      <c r="AH47" s="57">
        <f t="shared" si="18"/>
        <v>1</v>
      </c>
      <c r="AI47" s="63" t="str">
        <f t="shared" si="19"/>
        <v>-</v>
      </c>
      <c r="AJ47" s="57" cm="1">
        <f t="array" ref="AJ47">IFERROR(INDEX(Regulation, $AI47, AJ$11), 0)</f>
        <v>0</v>
      </c>
      <c r="AK47" s="57" cm="1">
        <f t="array" ref="AK47">IFERROR(INDEX(Regulation, $AI47, AK$11), 0)</f>
        <v>0</v>
      </c>
      <c r="AL47" s="57" cm="1">
        <f t="array" ref="AL47">IFERROR(INDEX(Regulation, $AI47, AL$11), 0)</f>
        <v>0</v>
      </c>
      <c r="AM47" s="57" cm="1">
        <f t="array" ref="AM47">IFERROR(INDEX(Regulation, $AI47, AM$11), 0)</f>
        <v>0</v>
      </c>
      <c r="AN47" s="57" cm="1">
        <f t="array" ref="AN47">IFERROR(INDEX(Regulation, $AI47, AN$11), 0)</f>
        <v>0</v>
      </c>
      <c r="AO47" s="65" cm="1">
        <f t="array" ref="AO47">IF(P47&gt;0, P47, N47*O47/3600/1000/AH47 * SUMPRODUCT($AZ47:$BD47, $AJ47:$AN47^2.5))</f>
        <v>0</v>
      </c>
      <c r="AP47" s="57">
        <f t="shared" si="10"/>
        <v>0</v>
      </c>
      <c r="AQ47" s="63">
        <v>3</v>
      </c>
      <c r="AR47" s="57" cm="1">
        <f t="array" ref="AR47">IFERROR(INDEX(Regulation, $AQ47, AR$11), 0)</f>
        <v>0</v>
      </c>
      <c r="AS47" s="57" cm="1">
        <f t="array" ref="AS47">IFERROR(INDEX(Regulation, $AQ47, AS$11), 0)</f>
        <v>0.3</v>
      </c>
      <c r="AT47" s="57" cm="1">
        <f t="array" ref="AT47">IFERROR(INDEX(Regulation, $AQ47, AT$11), 0)</f>
        <v>0.5</v>
      </c>
      <c r="AU47" s="57" cm="1">
        <f t="array" ref="AU47">IFERROR(INDEX(Regulation, $AQ47, AU$11), 0)</f>
        <v>0.75</v>
      </c>
      <c r="AV47" s="57" cm="1">
        <f t="array" ref="AV47">IFERROR(INDEX(Regulation, $AQ47, AV$11), 0)</f>
        <v>1</v>
      </c>
      <c r="AW47" s="65" cm="1">
        <f t="array" ref="AW47">IFERROR(IF(Y47&gt;0, Y47, W47*X47/3600/1000/AP47 * SUMPRODUCT($AZ47:$BD47, $AR47:$AV47^2.5)), 0)</f>
        <v>0</v>
      </c>
      <c r="AX47" s="59"/>
      <c r="AY47" s="63" t="str">
        <f t="shared" si="20"/>
        <v>-</v>
      </c>
      <c r="AZ47" s="63" cm="1">
        <f t="array" ref="AZ47">IFERROR(INDEX(Kat, $AY47, AZ$11), 0)</f>
        <v>0</v>
      </c>
      <c r="BA47" s="63" cm="1">
        <f t="array" ref="BA47">IFERROR(INDEX(Kat, $AY47, BA$11), 0)</f>
        <v>0</v>
      </c>
      <c r="BB47" s="63" cm="1">
        <f t="array" ref="BB47">IFERROR(INDEX(Kat, $AY47, BB$11), 0)</f>
        <v>0</v>
      </c>
      <c r="BC47" s="63" cm="1">
        <f t="array" ref="BC47">IFERROR(INDEX(Kat, $AY47, BC$11), 0)</f>
        <v>0</v>
      </c>
      <c r="BD47" s="63" cm="1">
        <f t="array" ref="BD47">IFERROR(INDEX(Kat, $AY47, BD$11), 0)</f>
        <v>0</v>
      </c>
      <c r="BE47" s="59"/>
      <c r="BF47" s="65">
        <v>49</v>
      </c>
      <c r="BG47" s="57">
        <f t="shared" si="15"/>
        <v>0</v>
      </c>
      <c r="BH47" s="57">
        <f t="shared" si="11"/>
        <v>1</v>
      </c>
      <c r="BI47" s="59"/>
      <c r="BJ47" s="63">
        <f t="shared" si="21"/>
        <v>0</v>
      </c>
      <c r="BK47" s="57" cm="1">
        <f t="array" ref="BK47">IF(BJ47&gt;0, INDEX(T, BJ47, 4), 1)</f>
        <v>1</v>
      </c>
      <c r="BL47" s="59"/>
      <c r="BM47" s="57">
        <v>1</v>
      </c>
      <c r="BN47" s="59"/>
      <c r="BO47" s="57">
        <f t="shared" si="12"/>
        <v>1</v>
      </c>
      <c r="BP47" s="66">
        <f t="shared" si="22"/>
        <v>0</v>
      </c>
      <c r="BQ47" s="63">
        <f t="shared" si="23"/>
        <v>0</v>
      </c>
      <c r="BR47" s="63" t="str" cm="1">
        <f t="array" ref="BR47">IF($BQ47&gt;0, INDEX($BW$12:$CL$19, $BQ47, $BP47+BR$11), "-")</f>
        <v>-</v>
      </c>
      <c r="BS47" s="63" t="str" cm="1">
        <f t="array" ref="BS47">IF($BQ47&gt;0, INDEX($BW$12:$CL$19, $BQ47, $BP47+BS$11), "-")</f>
        <v>-</v>
      </c>
      <c r="BT47" s="63" t="str" cm="1">
        <f t="array" ref="BT47">IF($BQ47&gt;0, INDEX($BW$12:$CL$19, $BQ47, $BP47+BT$11), "-")</f>
        <v>-</v>
      </c>
      <c r="BU47" s="63" t="str" cm="1">
        <f t="array" ref="BU47">IF($BQ47&gt;0, INDEX($BW$12:$CL$19, $BQ47, $BP47+BU$11), "-")</f>
        <v>-</v>
      </c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  <c r="CK47" s="59"/>
      <c r="CL47" s="59"/>
      <c r="CM47" s="59"/>
      <c r="CO47" s="86">
        <v>18</v>
      </c>
      <c r="CP47" s="93"/>
      <c r="CQ47" s="93">
        <f t="shared" si="17"/>
        <v>0.37448997115900839</v>
      </c>
    </row>
    <row r="48" spans="1:95" s="86" customFormat="1" ht="14.25" x14ac:dyDescent="0.2">
      <c r="A48" s="41" cm="1">
        <f t="array" ref="A48">IFERROR(INDEX(Operation, IFERROR(MATCH($M48, Y!$B$40:$B$51, 0), IFERROR(MATCH($M48, Y!$C$40:$C$51, 0), MATCH($M48, Y!$D$40:$D$51, 0))), 4), 0)</f>
        <v>0</v>
      </c>
      <c r="B48" s="92">
        <v>37</v>
      </c>
      <c r="C48" s="7"/>
      <c r="D48" s="7"/>
      <c r="E48" s="36"/>
      <c r="F48" s="8" t="str">
        <f>IF(ISBLANK(E48), "", VLOOKUP(E48, Z!$A$2:$C$4127, 3, FALSE))</f>
        <v/>
      </c>
      <c r="G48" s="53"/>
      <c r="H48" s="82"/>
      <c r="I48" s="49"/>
      <c r="J48" s="104"/>
      <c r="K48" s="104"/>
      <c r="L48" s="105"/>
      <c r="M48" s="40"/>
      <c r="N48" s="38"/>
      <c r="O48" s="38"/>
      <c r="P48" s="38"/>
      <c r="Q48" s="37">
        <f t="shared" si="7"/>
        <v>0</v>
      </c>
      <c r="R48" s="106"/>
      <c r="S48" s="106"/>
      <c r="T48" s="105"/>
      <c r="U48" s="81"/>
      <c r="V48" s="52"/>
      <c r="W48" s="38"/>
      <c r="X48" s="38"/>
      <c r="Y48" s="38"/>
      <c r="Z48" s="37">
        <f t="shared" si="8"/>
        <v>0</v>
      </c>
      <c r="AA48" s="6"/>
      <c r="AB48" s="7"/>
      <c r="AC48" s="36"/>
      <c r="AD48" s="8" t="str">
        <f>IF(ISBLANK(AC48), "", VLOOKUP(AC48, Z!$A$2:$C$4127, 3, FALSE))</f>
        <v/>
      </c>
      <c r="AE48" s="73"/>
      <c r="AF48" s="9">
        <f t="shared" si="9"/>
        <v>0</v>
      </c>
      <c r="AG48" s="46"/>
      <c r="AH48" s="57">
        <f t="shared" si="18"/>
        <v>1</v>
      </c>
      <c r="AI48" s="63" t="str">
        <f t="shared" si="19"/>
        <v>-</v>
      </c>
      <c r="AJ48" s="57" cm="1">
        <f t="array" ref="AJ48">IFERROR(INDEX(Regulation, $AI48, AJ$11), 0)</f>
        <v>0</v>
      </c>
      <c r="AK48" s="57" cm="1">
        <f t="array" ref="AK48">IFERROR(INDEX(Regulation, $AI48, AK$11), 0)</f>
        <v>0</v>
      </c>
      <c r="AL48" s="57" cm="1">
        <f t="array" ref="AL48">IFERROR(INDEX(Regulation, $AI48, AL$11), 0)</f>
        <v>0</v>
      </c>
      <c r="AM48" s="57" cm="1">
        <f t="array" ref="AM48">IFERROR(INDEX(Regulation, $AI48, AM$11), 0)</f>
        <v>0</v>
      </c>
      <c r="AN48" s="57" cm="1">
        <f t="array" ref="AN48">IFERROR(INDEX(Regulation, $AI48, AN$11), 0)</f>
        <v>0</v>
      </c>
      <c r="AO48" s="65" cm="1">
        <f t="array" ref="AO48">IF(P48&gt;0, P48, N48*O48/3600/1000/AH48 * SUMPRODUCT($AZ48:$BD48, $AJ48:$AN48^2.5))</f>
        <v>0</v>
      </c>
      <c r="AP48" s="57">
        <f t="shared" si="10"/>
        <v>0</v>
      </c>
      <c r="AQ48" s="63">
        <v>3</v>
      </c>
      <c r="AR48" s="57" cm="1">
        <f t="array" ref="AR48">IFERROR(INDEX(Regulation, $AQ48, AR$11), 0)</f>
        <v>0</v>
      </c>
      <c r="AS48" s="57" cm="1">
        <f t="array" ref="AS48">IFERROR(INDEX(Regulation, $AQ48, AS$11), 0)</f>
        <v>0.3</v>
      </c>
      <c r="AT48" s="57" cm="1">
        <f t="array" ref="AT48">IFERROR(INDEX(Regulation, $AQ48, AT$11), 0)</f>
        <v>0.5</v>
      </c>
      <c r="AU48" s="57" cm="1">
        <f t="array" ref="AU48">IFERROR(INDEX(Regulation, $AQ48, AU$11), 0)</f>
        <v>0.75</v>
      </c>
      <c r="AV48" s="57" cm="1">
        <f t="array" ref="AV48">IFERROR(INDEX(Regulation, $AQ48, AV$11), 0)</f>
        <v>1</v>
      </c>
      <c r="AW48" s="65" cm="1">
        <f t="array" ref="AW48">IFERROR(IF(Y48&gt;0, Y48, W48*X48/3600/1000/AP48 * SUMPRODUCT($AZ48:$BD48, $AR48:$AV48^2.5)), 0)</f>
        <v>0</v>
      </c>
      <c r="AX48" s="59"/>
      <c r="AY48" s="63" t="str">
        <f t="shared" si="20"/>
        <v>-</v>
      </c>
      <c r="AZ48" s="63" cm="1">
        <f t="array" ref="AZ48">IFERROR(INDEX(Kat, $AY48, AZ$11), 0)</f>
        <v>0</v>
      </c>
      <c r="BA48" s="63" cm="1">
        <f t="array" ref="BA48">IFERROR(INDEX(Kat, $AY48, BA$11), 0)</f>
        <v>0</v>
      </c>
      <c r="BB48" s="63" cm="1">
        <f t="array" ref="BB48">IFERROR(INDEX(Kat, $AY48, BB$11), 0)</f>
        <v>0</v>
      </c>
      <c r="BC48" s="63" cm="1">
        <f t="array" ref="BC48">IFERROR(INDEX(Kat, $AY48, BC$11), 0)</f>
        <v>0</v>
      </c>
      <c r="BD48" s="63" cm="1">
        <f t="array" ref="BD48">IFERROR(INDEX(Kat, $AY48, BD$11), 0)</f>
        <v>0</v>
      </c>
      <c r="BE48" s="59"/>
      <c r="BF48" s="65">
        <v>49</v>
      </c>
      <c r="BG48" s="57">
        <f t="shared" si="15"/>
        <v>0</v>
      </c>
      <c r="BH48" s="57">
        <f t="shared" si="11"/>
        <v>1</v>
      </c>
      <c r="BI48" s="59"/>
      <c r="BJ48" s="63">
        <f t="shared" si="21"/>
        <v>0</v>
      </c>
      <c r="BK48" s="57" cm="1">
        <f t="array" ref="BK48">IF(BJ48&gt;0, INDEX(T, BJ48, 4), 1)</f>
        <v>1</v>
      </c>
      <c r="BL48" s="59"/>
      <c r="BM48" s="57">
        <v>1</v>
      </c>
      <c r="BN48" s="59"/>
      <c r="BO48" s="57">
        <f t="shared" si="12"/>
        <v>1</v>
      </c>
      <c r="BP48" s="66">
        <f t="shared" si="22"/>
        <v>0</v>
      </c>
      <c r="BQ48" s="63">
        <f t="shared" si="23"/>
        <v>0</v>
      </c>
      <c r="BR48" s="63" t="str" cm="1">
        <f t="array" ref="BR48">IF($BQ48&gt;0, INDEX($BW$12:$CL$19, $BQ48, $BP48+BR$11), "-")</f>
        <v>-</v>
      </c>
      <c r="BS48" s="63" t="str" cm="1">
        <f t="array" ref="BS48">IF($BQ48&gt;0, INDEX($BW$12:$CL$19, $BQ48, $BP48+BS$11), "-")</f>
        <v>-</v>
      </c>
      <c r="BT48" s="63" t="str" cm="1">
        <f t="array" ref="BT48">IF($BQ48&gt;0, INDEX($BW$12:$CL$19, $BQ48, $BP48+BT$11), "-")</f>
        <v>-</v>
      </c>
      <c r="BU48" s="63" t="str" cm="1">
        <f t="array" ref="BU48">IF($BQ48&gt;0, INDEX($BW$12:$CL$19, $BQ48, $BP48+BU$11), "-")</f>
        <v>-</v>
      </c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O48" s="86">
        <v>18.5</v>
      </c>
      <c r="CP48" s="93"/>
      <c r="CQ48" s="93">
        <f t="shared" si="17"/>
        <v>0.39586117102573759</v>
      </c>
    </row>
    <row r="49" spans="1:91" s="86" customFormat="1" ht="14.25" x14ac:dyDescent="0.2">
      <c r="A49" s="41" cm="1">
        <f t="array" ref="A49">IFERROR(INDEX(Operation, IFERROR(MATCH($M49, Y!$B$40:$B$51, 0), IFERROR(MATCH($M49, Y!$C$40:$C$51, 0), MATCH($M49, Y!$D$40:$D$51, 0))), 4), 0)</f>
        <v>0</v>
      </c>
      <c r="B49" s="92">
        <v>38</v>
      </c>
      <c r="C49" s="7"/>
      <c r="D49" s="7"/>
      <c r="E49" s="36"/>
      <c r="F49" s="8" t="str">
        <f>IF(ISBLANK(E49), "", VLOOKUP(E49, Z!$A$2:$C$4127, 3, FALSE))</f>
        <v/>
      </c>
      <c r="G49" s="53"/>
      <c r="H49" s="82"/>
      <c r="I49" s="49"/>
      <c r="J49" s="104"/>
      <c r="K49" s="104"/>
      <c r="L49" s="105"/>
      <c r="M49" s="40"/>
      <c r="N49" s="38"/>
      <c r="O49" s="38"/>
      <c r="P49" s="38"/>
      <c r="Q49" s="37">
        <f t="shared" si="7"/>
        <v>0</v>
      </c>
      <c r="R49" s="106"/>
      <c r="S49" s="106"/>
      <c r="T49" s="105"/>
      <c r="U49" s="81"/>
      <c r="V49" s="52"/>
      <c r="W49" s="38"/>
      <c r="X49" s="38"/>
      <c r="Y49" s="38"/>
      <c r="Z49" s="37">
        <f t="shared" si="8"/>
        <v>0</v>
      </c>
      <c r="AA49" s="6"/>
      <c r="AB49" s="7"/>
      <c r="AC49" s="36"/>
      <c r="AD49" s="8" t="str">
        <f>IF(ISBLANK(AC49), "", VLOOKUP(AC49, Z!$A$2:$C$4127, 3, FALSE))</f>
        <v/>
      </c>
      <c r="AE49" s="73"/>
      <c r="AF49" s="9">
        <f t="shared" si="9"/>
        <v>0</v>
      </c>
      <c r="AG49" s="46"/>
      <c r="AH49" s="57">
        <f t="shared" si="18"/>
        <v>1</v>
      </c>
      <c r="AI49" s="63" t="str">
        <f t="shared" si="19"/>
        <v>-</v>
      </c>
      <c r="AJ49" s="57" cm="1">
        <f t="array" ref="AJ49">IFERROR(INDEX(Regulation, $AI49, AJ$11), 0)</f>
        <v>0</v>
      </c>
      <c r="AK49" s="57" cm="1">
        <f t="array" ref="AK49">IFERROR(INDEX(Regulation, $AI49, AK$11), 0)</f>
        <v>0</v>
      </c>
      <c r="AL49" s="57" cm="1">
        <f t="array" ref="AL49">IFERROR(INDEX(Regulation, $AI49, AL$11), 0)</f>
        <v>0</v>
      </c>
      <c r="AM49" s="57" cm="1">
        <f t="array" ref="AM49">IFERROR(INDEX(Regulation, $AI49, AM$11), 0)</f>
        <v>0</v>
      </c>
      <c r="AN49" s="57" cm="1">
        <f t="array" ref="AN49">IFERROR(INDEX(Regulation, $AI49, AN$11), 0)</f>
        <v>0</v>
      </c>
      <c r="AO49" s="65" cm="1">
        <f t="array" ref="AO49">IF(P49&gt;0, P49, N49*O49/3600/1000/AH49 * SUMPRODUCT($AZ49:$BD49, $AJ49:$AN49^2.5))</f>
        <v>0</v>
      </c>
      <c r="AP49" s="57">
        <f t="shared" si="10"/>
        <v>0</v>
      </c>
      <c r="AQ49" s="63">
        <v>3</v>
      </c>
      <c r="AR49" s="57" cm="1">
        <f t="array" ref="AR49">IFERROR(INDEX(Regulation, $AQ49, AR$11), 0)</f>
        <v>0</v>
      </c>
      <c r="AS49" s="57" cm="1">
        <f t="array" ref="AS49">IFERROR(INDEX(Regulation, $AQ49, AS$11), 0)</f>
        <v>0.3</v>
      </c>
      <c r="AT49" s="57" cm="1">
        <f t="array" ref="AT49">IFERROR(INDEX(Regulation, $AQ49, AT$11), 0)</f>
        <v>0.5</v>
      </c>
      <c r="AU49" s="57" cm="1">
        <f t="array" ref="AU49">IFERROR(INDEX(Regulation, $AQ49, AU$11), 0)</f>
        <v>0.75</v>
      </c>
      <c r="AV49" s="57" cm="1">
        <f t="array" ref="AV49">IFERROR(INDEX(Regulation, $AQ49, AV$11), 0)</f>
        <v>1</v>
      </c>
      <c r="AW49" s="65" cm="1">
        <f t="array" ref="AW49">IFERROR(IF(Y49&gt;0, Y49, W49*X49/3600/1000/AP49 * SUMPRODUCT($AZ49:$BD49, $AR49:$AV49^2.5)), 0)</f>
        <v>0</v>
      </c>
      <c r="AX49" s="59"/>
      <c r="AY49" s="63" t="str">
        <f t="shared" si="20"/>
        <v>-</v>
      </c>
      <c r="AZ49" s="63" cm="1">
        <f t="array" ref="AZ49">IFERROR(INDEX(Kat, $AY49, AZ$11), 0)</f>
        <v>0</v>
      </c>
      <c r="BA49" s="63" cm="1">
        <f t="array" ref="BA49">IFERROR(INDEX(Kat, $AY49, BA$11), 0)</f>
        <v>0</v>
      </c>
      <c r="BB49" s="63" cm="1">
        <f t="array" ref="BB49">IFERROR(INDEX(Kat, $AY49, BB$11), 0)</f>
        <v>0</v>
      </c>
      <c r="BC49" s="63" cm="1">
        <f t="array" ref="BC49">IFERROR(INDEX(Kat, $AY49, BC$11), 0)</f>
        <v>0</v>
      </c>
      <c r="BD49" s="63" cm="1">
        <f t="array" ref="BD49">IFERROR(INDEX(Kat, $AY49, BD$11), 0)</f>
        <v>0</v>
      </c>
      <c r="BE49" s="59"/>
      <c r="BF49" s="65">
        <v>49</v>
      </c>
      <c r="BG49" s="57">
        <f t="shared" si="15"/>
        <v>0</v>
      </c>
      <c r="BH49" s="57">
        <f t="shared" si="11"/>
        <v>1</v>
      </c>
      <c r="BI49" s="59"/>
      <c r="BJ49" s="63">
        <f t="shared" si="21"/>
        <v>0</v>
      </c>
      <c r="BK49" s="57" cm="1">
        <f t="array" ref="BK49">IF(BJ49&gt;0, INDEX(T, BJ49, 4), 1)</f>
        <v>1</v>
      </c>
      <c r="BL49" s="59"/>
      <c r="BM49" s="57">
        <v>1</v>
      </c>
      <c r="BN49" s="59"/>
      <c r="BO49" s="57">
        <f t="shared" si="12"/>
        <v>1</v>
      </c>
      <c r="BP49" s="66">
        <f t="shared" si="22"/>
        <v>0</v>
      </c>
      <c r="BQ49" s="63">
        <f t="shared" si="23"/>
        <v>0</v>
      </c>
      <c r="BR49" s="63" t="str" cm="1">
        <f t="array" ref="BR49">IF($BQ49&gt;0, INDEX($BW$12:$CL$19, $BQ49, $BP49+BR$11), "-")</f>
        <v>-</v>
      </c>
      <c r="BS49" s="63" t="str" cm="1">
        <f t="array" ref="BS49">IF($BQ49&gt;0, INDEX($BW$12:$CL$19, $BQ49, $BP49+BS$11), "-")</f>
        <v>-</v>
      </c>
      <c r="BT49" s="63" t="str" cm="1">
        <f t="array" ref="BT49">IF($BQ49&gt;0, INDEX($BW$12:$CL$19, $BQ49, $BP49+BT$11), "-")</f>
        <v>-</v>
      </c>
      <c r="BU49" s="63" t="str" cm="1">
        <f t="array" ref="BU49">IF($BQ49&gt;0, INDEX($BW$12:$CL$19, $BQ49, $BP49+BU$11), "-")</f>
        <v>-</v>
      </c>
      <c r="BV49" s="59"/>
      <c r="BW49" s="59"/>
      <c r="BX49" s="59"/>
      <c r="BY49" s="59"/>
      <c r="BZ49" s="59"/>
      <c r="CA49" s="59"/>
      <c r="CB49" s="59"/>
      <c r="CC49" s="59"/>
      <c r="CD49" s="59"/>
      <c r="CE49" s="59"/>
      <c r="CF49" s="59"/>
      <c r="CG49" s="59"/>
      <c r="CH49" s="59"/>
      <c r="CI49" s="59"/>
      <c r="CJ49" s="59"/>
      <c r="CK49" s="59"/>
      <c r="CL49" s="59"/>
      <c r="CM49" s="59"/>
    </row>
    <row r="50" spans="1:91" s="86" customFormat="1" ht="14.25" x14ac:dyDescent="0.2">
      <c r="A50" s="41" cm="1">
        <f t="array" ref="A50">IFERROR(INDEX(Operation, IFERROR(MATCH($M50, Y!$B$40:$B$51, 0), IFERROR(MATCH($M50, Y!$C$40:$C$51, 0), MATCH($M50, Y!$D$40:$D$51, 0))), 4), 0)</f>
        <v>0</v>
      </c>
      <c r="B50" s="92">
        <v>39</v>
      </c>
      <c r="C50" s="7"/>
      <c r="D50" s="7"/>
      <c r="E50" s="36"/>
      <c r="F50" s="8" t="str">
        <f>IF(ISBLANK(E50), "", VLOOKUP(E50, Z!$A$2:$C$4127, 3, FALSE))</f>
        <v/>
      </c>
      <c r="G50" s="53"/>
      <c r="H50" s="82"/>
      <c r="I50" s="49"/>
      <c r="J50" s="104"/>
      <c r="K50" s="104"/>
      <c r="L50" s="105"/>
      <c r="M50" s="40"/>
      <c r="N50" s="38"/>
      <c r="O50" s="38"/>
      <c r="P50" s="38"/>
      <c r="Q50" s="37">
        <f t="shared" si="7"/>
        <v>0</v>
      </c>
      <c r="R50" s="106"/>
      <c r="S50" s="106"/>
      <c r="T50" s="105"/>
      <c r="U50" s="81"/>
      <c r="V50" s="52"/>
      <c r="W50" s="38"/>
      <c r="X50" s="38"/>
      <c r="Y50" s="38"/>
      <c r="Z50" s="37">
        <f t="shared" si="8"/>
        <v>0</v>
      </c>
      <c r="AA50" s="6"/>
      <c r="AB50" s="7"/>
      <c r="AC50" s="36"/>
      <c r="AD50" s="8" t="str">
        <f>IF(ISBLANK(AC50), "", VLOOKUP(AC50, Z!$A$2:$C$4127, 3, FALSE))</f>
        <v/>
      </c>
      <c r="AE50" s="73"/>
      <c r="AF50" s="9">
        <f t="shared" si="9"/>
        <v>0</v>
      </c>
      <c r="AG50" s="46"/>
      <c r="AH50" s="57">
        <f t="shared" si="18"/>
        <v>1</v>
      </c>
      <c r="AI50" s="63" t="str">
        <f t="shared" si="19"/>
        <v>-</v>
      </c>
      <c r="AJ50" s="57" cm="1">
        <f t="array" ref="AJ50">IFERROR(INDEX(Regulation, $AI50, AJ$11), 0)</f>
        <v>0</v>
      </c>
      <c r="AK50" s="57" cm="1">
        <f t="array" ref="AK50">IFERROR(INDEX(Regulation, $AI50, AK$11), 0)</f>
        <v>0</v>
      </c>
      <c r="AL50" s="57" cm="1">
        <f t="array" ref="AL50">IFERROR(INDEX(Regulation, $AI50, AL$11), 0)</f>
        <v>0</v>
      </c>
      <c r="AM50" s="57" cm="1">
        <f t="array" ref="AM50">IFERROR(INDEX(Regulation, $AI50, AM$11), 0)</f>
        <v>0</v>
      </c>
      <c r="AN50" s="57" cm="1">
        <f t="array" ref="AN50">IFERROR(INDEX(Regulation, $AI50, AN$11), 0)</f>
        <v>0</v>
      </c>
      <c r="AO50" s="65" cm="1">
        <f t="array" ref="AO50">IF(P50&gt;0, P50, N50*O50/3600/1000/AH50 * SUMPRODUCT($AZ50:$BD50, $AJ50:$AN50^2.5))</f>
        <v>0</v>
      </c>
      <c r="AP50" s="57">
        <f t="shared" si="10"/>
        <v>0</v>
      </c>
      <c r="AQ50" s="63">
        <v>3</v>
      </c>
      <c r="AR50" s="57" cm="1">
        <f t="array" ref="AR50">IFERROR(INDEX(Regulation, $AQ50, AR$11), 0)</f>
        <v>0</v>
      </c>
      <c r="AS50" s="57" cm="1">
        <f t="array" ref="AS50">IFERROR(INDEX(Regulation, $AQ50, AS$11), 0)</f>
        <v>0.3</v>
      </c>
      <c r="AT50" s="57" cm="1">
        <f t="array" ref="AT50">IFERROR(INDEX(Regulation, $AQ50, AT$11), 0)</f>
        <v>0.5</v>
      </c>
      <c r="AU50" s="57" cm="1">
        <f t="array" ref="AU50">IFERROR(INDEX(Regulation, $AQ50, AU$11), 0)</f>
        <v>0.75</v>
      </c>
      <c r="AV50" s="57" cm="1">
        <f t="array" ref="AV50">IFERROR(INDEX(Regulation, $AQ50, AV$11), 0)</f>
        <v>1</v>
      </c>
      <c r="AW50" s="65" cm="1">
        <f t="array" ref="AW50">IFERROR(IF(Y50&gt;0, Y50, W50*X50/3600/1000/AP50 * SUMPRODUCT($AZ50:$BD50, $AR50:$AV50^2.5)), 0)</f>
        <v>0</v>
      </c>
      <c r="AX50" s="59"/>
      <c r="AY50" s="63" t="str">
        <f t="shared" si="20"/>
        <v>-</v>
      </c>
      <c r="AZ50" s="63" cm="1">
        <f t="array" ref="AZ50">IFERROR(INDEX(Kat, $AY50, AZ$11), 0)</f>
        <v>0</v>
      </c>
      <c r="BA50" s="63" cm="1">
        <f t="array" ref="BA50">IFERROR(INDEX(Kat, $AY50, BA$11), 0)</f>
        <v>0</v>
      </c>
      <c r="BB50" s="63" cm="1">
        <f t="array" ref="BB50">IFERROR(INDEX(Kat, $AY50, BB$11), 0)</f>
        <v>0</v>
      </c>
      <c r="BC50" s="63" cm="1">
        <f t="array" ref="BC50">IFERROR(INDEX(Kat, $AY50, BC$11), 0)</f>
        <v>0</v>
      </c>
      <c r="BD50" s="63" cm="1">
        <f t="array" ref="BD50">IFERROR(INDEX(Kat, $AY50, BD$11), 0)</f>
        <v>0</v>
      </c>
      <c r="BE50" s="59"/>
      <c r="BF50" s="65">
        <v>49</v>
      </c>
      <c r="BG50" s="57">
        <f t="shared" si="15"/>
        <v>0</v>
      </c>
      <c r="BH50" s="57">
        <f t="shared" si="11"/>
        <v>1</v>
      </c>
      <c r="BI50" s="59"/>
      <c r="BJ50" s="63">
        <f t="shared" si="21"/>
        <v>0</v>
      </c>
      <c r="BK50" s="57" cm="1">
        <f t="array" ref="BK50">IF(BJ50&gt;0, INDEX(T, BJ50, 4), 1)</f>
        <v>1</v>
      </c>
      <c r="BL50" s="59"/>
      <c r="BM50" s="57">
        <v>1</v>
      </c>
      <c r="BN50" s="59"/>
      <c r="BO50" s="57">
        <f t="shared" si="12"/>
        <v>1</v>
      </c>
      <c r="BP50" s="66">
        <f t="shared" si="22"/>
        <v>0</v>
      </c>
      <c r="BQ50" s="63">
        <f t="shared" si="23"/>
        <v>0</v>
      </c>
      <c r="BR50" s="63" t="str" cm="1">
        <f t="array" ref="BR50">IF($BQ50&gt;0, INDEX($BW$12:$CL$19, $BQ50, $BP50+BR$11), "-")</f>
        <v>-</v>
      </c>
      <c r="BS50" s="63" t="str" cm="1">
        <f t="array" ref="BS50">IF($BQ50&gt;0, INDEX($BW$12:$CL$19, $BQ50, $BP50+BS$11), "-")</f>
        <v>-</v>
      </c>
      <c r="BT50" s="63" t="str" cm="1">
        <f t="array" ref="BT50">IF($BQ50&gt;0, INDEX($BW$12:$CL$19, $BQ50, $BP50+BT$11), "-")</f>
        <v>-</v>
      </c>
      <c r="BU50" s="63" t="str" cm="1">
        <f t="array" ref="BU50">IF($BQ50&gt;0, INDEX($BW$12:$CL$19, $BQ50, $BP50+BU$11), "-")</f>
        <v>-</v>
      </c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</row>
    <row r="51" spans="1:91" s="86" customFormat="1" ht="14.25" x14ac:dyDescent="0.2">
      <c r="A51" s="41" cm="1">
        <f t="array" ref="A51">IFERROR(INDEX(Operation, IFERROR(MATCH($M51, Y!$B$40:$B$51, 0), IFERROR(MATCH($M51, Y!$C$40:$C$51, 0), MATCH($M51, Y!$D$40:$D$51, 0))), 4), 0)</f>
        <v>0</v>
      </c>
      <c r="B51" s="92">
        <v>40</v>
      </c>
      <c r="C51" s="7"/>
      <c r="D51" s="7"/>
      <c r="E51" s="36"/>
      <c r="F51" s="8" t="str">
        <f>IF(ISBLANK(E51), "", VLOOKUP(E51, Z!$A$2:$C$4127, 3, FALSE))</f>
        <v/>
      </c>
      <c r="G51" s="53"/>
      <c r="H51" s="82"/>
      <c r="I51" s="49"/>
      <c r="J51" s="104"/>
      <c r="K51" s="104"/>
      <c r="L51" s="105"/>
      <c r="M51" s="40"/>
      <c r="N51" s="38"/>
      <c r="O51" s="38"/>
      <c r="P51" s="38"/>
      <c r="Q51" s="37">
        <f t="shared" si="7"/>
        <v>0</v>
      </c>
      <c r="R51" s="106"/>
      <c r="S51" s="106"/>
      <c r="T51" s="105"/>
      <c r="U51" s="81"/>
      <c r="V51" s="52"/>
      <c r="W51" s="38"/>
      <c r="X51" s="38"/>
      <c r="Y51" s="38"/>
      <c r="Z51" s="37">
        <f t="shared" si="8"/>
        <v>0</v>
      </c>
      <c r="AA51" s="6"/>
      <c r="AB51" s="7"/>
      <c r="AC51" s="36"/>
      <c r="AD51" s="8" t="str">
        <f>IF(ISBLANK(AC51), "", VLOOKUP(AC51, Z!$A$2:$C$4127, 3, FALSE))</f>
        <v/>
      </c>
      <c r="AE51" s="73"/>
      <c r="AF51" s="9">
        <f t="shared" si="9"/>
        <v>0</v>
      </c>
      <c r="AG51" s="46"/>
      <c r="AH51" s="57">
        <f t="shared" si="18"/>
        <v>1</v>
      </c>
      <c r="AI51" s="63" t="str">
        <f t="shared" si="19"/>
        <v>-</v>
      </c>
      <c r="AJ51" s="57" cm="1">
        <f t="array" ref="AJ51">IFERROR(INDEX(Regulation, $AI51, AJ$11), 0)</f>
        <v>0</v>
      </c>
      <c r="AK51" s="57" cm="1">
        <f t="array" ref="AK51">IFERROR(INDEX(Regulation, $AI51, AK$11), 0)</f>
        <v>0</v>
      </c>
      <c r="AL51" s="57" cm="1">
        <f t="array" ref="AL51">IFERROR(INDEX(Regulation, $AI51, AL$11), 0)</f>
        <v>0</v>
      </c>
      <c r="AM51" s="57" cm="1">
        <f t="array" ref="AM51">IFERROR(INDEX(Regulation, $AI51, AM$11), 0)</f>
        <v>0</v>
      </c>
      <c r="AN51" s="57" cm="1">
        <f t="array" ref="AN51">IFERROR(INDEX(Regulation, $AI51, AN$11), 0)</f>
        <v>0</v>
      </c>
      <c r="AO51" s="65" cm="1">
        <f t="array" ref="AO51">IF(P51&gt;0, P51, N51*O51/3600/1000/AH51 * SUMPRODUCT($AZ51:$BD51, $AJ51:$AN51^2.5))</f>
        <v>0</v>
      </c>
      <c r="AP51" s="57">
        <f t="shared" si="10"/>
        <v>0</v>
      </c>
      <c r="AQ51" s="63">
        <v>3</v>
      </c>
      <c r="AR51" s="57" cm="1">
        <f t="array" ref="AR51">IFERROR(INDEX(Regulation, $AQ51, AR$11), 0)</f>
        <v>0</v>
      </c>
      <c r="AS51" s="57" cm="1">
        <f t="array" ref="AS51">IFERROR(INDEX(Regulation, $AQ51, AS$11), 0)</f>
        <v>0.3</v>
      </c>
      <c r="AT51" s="57" cm="1">
        <f t="array" ref="AT51">IFERROR(INDEX(Regulation, $AQ51, AT$11), 0)</f>
        <v>0.5</v>
      </c>
      <c r="AU51" s="57" cm="1">
        <f t="array" ref="AU51">IFERROR(INDEX(Regulation, $AQ51, AU$11), 0)</f>
        <v>0.75</v>
      </c>
      <c r="AV51" s="57" cm="1">
        <f t="array" ref="AV51">IFERROR(INDEX(Regulation, $AQ51, AV$11), 0)</f>
        <v>1</v>
      </c>
      <c r="AW51" s="65" cm="1">
        <f t="array" ref="AW51">IFERROR(IF(Y51&gt;0, Y51, W51*X51/3600/1000/AP51 * SUMPRODUCT($AZ51:$BD51, $AR51:$AV51^2.5)), 0)</f>
        <v>0</v>
      </c>
      <c r="AX51" s="59"/>
      <c r="AY51" s="63" t="str">
        <f t="shared" si="20"/>
        <v>-</v>
      </c>
      <c r="AZ51" s="63" cm="1">
        <f t="array" ref="AZ51">IFERROR(INDEX(Kat, $AY51, AZ$11), 0)</f>
        <v>0</v>
      </c>
      <c r="BA51" s="63" cm="1">
        <f t="array" ref="BA51">IFERROR(INDEX(Kat, $AY51, BA$11), 0)</f>
        <v>0</v>
      </c>
      <c r="BB51" s="63" cm="1">
        <f t="array" ref="BB51">IFERROR(INDEX(Kat, $AY51, BB$11), 0)</f>
        <v>0</v>
      </c>
      <c r="BC51" s="63" cm="1">
        <f t="array" ref="BC51">IFERROR(INDEX(Kat, $AY51, BC$11), 0)</f>
        <v>0</v>
      </c>
      <c r="BD51" s="63" cm="1">
        <f t="array" ref="BD51">IFERROR(INDEX(Kat, $AY51, BD$11), 0)</f>
        <v>0</v>
      </c>
      <c r="BE51" s="59"/>
      <c r="BF51" s="65">
        <v>49</v>
      </c>
      <c r="BG51" s="57">
        <f t="shared" si="15"/>
        <v>0</v>
      </c>
      <c r="BH51" s="57">
        <f t="shared" si="11"/>
        <v>1</v>
      </c>
      <c r="BI51" s="59"/>
      <c r="BJ51" s="63">
        <f t="shared" si="21"/>
        <v>0</v>
      </c>
      <c r="BK51" s="57" cm="1">
        <f t="array" ref="BK51">IF(BJ51&gt;0, INDEX(T, BJ51, 4), 1)</f>
        <v>1</v>
      </c>
      <c r="BL51" s="59"/>
      <c r="BM51" s="57">
        <v>1</v>
      </c>
      <c r="BN51" s="59"/>
      <c r="BO51" s="57">
        <f t="shared" si="12"/>
        <v>1</v>
      </c>
      <c r="BP51" s="66">
        <f t="shared" si="22"/>
        <v>0</v>
      </c>
      <c r="BQ51" s="63">
        <f t="shared" si="23"/>
        <v>0</v>
      </c>
      <c r="BR51" s="63" t="str" cm="1">
        <f t="array" ref="BR51">IF($BQ51&gt;0, INDEX($BW$12:$CL$19, $BQ51, $BP51+BR$11), "-")</f>
        <v>-</v>
      </c>
      <c r="BS51" s="63" t="str" cm="1">
        <f t="array" ref="BS51">IF($BQ51&gt;0, INDEX($BW$12:$CL$19, $BQ51, $BP51+BS$11), "-")</f>
        <v>-</v>
      </c>
      <c r="BT51" s="63" t="str" cm="1">
        <f t="array" ref="BT51">IF($BQ51&gt;0, INDEX($BW$12:$CL$19, $BQ51, $BP51+BT$11), "-")</f>
        <v>-</v>
      </c>
      <c r="BU51" s="63" t="str" cm="1">
        <f t="array" ref="BU51">IF($BQ51&gt;0, INDEX($BW$12:$CL$19, $BQ51, $BP51+BU$11), "-")</f>
        <v>-</v>
      </c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</row>
    <row r="52" spans="1:91" s="86" customFormat="1" ht="14.25" x14ac:dyDescent="0.2">
      <c r="A52" s="41" cm="1">
        <f t="array" ref="A52">IFERROR(INDEX(Operation, IFERROR(MATCH($M52, Y!$B$40:$B$51, 0), IFERROR(MATCH($M52, Y!$C$40:$C$51, 0), MATCH($M52, Y!$D$40:$D$51, 0))), 4), 0)</f>
        <v>0</v>
      </c>
      <c r="B52" s="92">
        <v>41</v>
      </c>
      <c r="C52" s="7"/>
      <c r="D52" s="7"/>
      <c r="E52" s="36"/>
      <c r="F52" s="8" t="str">
        <f>IF(ISBLANK(E52), "", VLOOKUP(E52, Z!$A$2:$C$4127, 3, FALSE))</f>
        <v/>
      </c>
      <c r="G52" s="53"/>
      <c r="H52" s="82"/>
      <c r="I52" s="49"/>
      <c r="J52" s="104"/>
      <c r="K52" s="104"/>
      <c r="L52" s="105"/>
      <c r="M52" s="40"/>
      <c r="N52" s="38"/>
      <c r="O52" s="38"/>
      <c r="P52" s="38"/>
      <c r="Q52" s="37">
        <f t="shared" si="7"/>
        <v>0</v>
      </c>
      <c r="R52" s="106"/>
      <c r="S52" s="106"/>
      <c r="T52" s="105"/>
      <c r="U52" s="81"/>
      <c r="V52" s="52"/>
      <c r="W52" s="38"/>
      <c r="X52" s="38"/>
      <c r="Y52" s="38"/>
      <c r="Z52" s="37">
        <f t="shared" si="8"/>
        <v>0</v>
      </c>
      <c r="AA52" s="6"/>
      <c r="AB52" s="7"/>
      <c r="AC52" s="36"/>
      <c r="AD52" s="8" t="str">
        <f>IF(ISBLANK(AC52), "", VLOOKUP(AC52, Z!$A$2:$C$4127, 3, FALSE))</f>
        <v/>
      </c>
      <c r="AE52" s="73"/>
      <c r="AF52" s="9">
        <f t="shared" si="9"/>
        <v>0</v>
      </c>
      <c r="AG52" s="46"/>
      <c r="AH52" s="57">
        <f t="shared" si="18"/>
        <v>1</v>
      </c>
      <c r="AI52" s="63" t="str">
        <f t="shared" si="19"/>
        <v>-</v>
      </c>
      <c r="AJ52" s="57" cm="1">
        <f t="array" ref="AJ52">IFERROR(INDEX(Regulation, $AI52, AJ$11), 0)</f>
        <v>0</v>
      </c>
      <c r="AK52" s="57" cm="1">
        <f t="array" ref="AK52">IFERROR(INDEX(Regulation, $AI52, AK$11), 0)</f>
        <v>0</v>
      </c>
      <c r="AL52" s="57" cm="1">
        <f t="array" ref="AL52">IFERROR(INDEX(Regulation, $AI52, AL$11), 0)</f>
        <v>0</v>
      </c>
      <c r="AM52" s="57" cm="1">
        <f t="array" ref="AM52">IFERROR(INDEX(Regulation, $AI52, AM$11), 0)</f>
        <v>0</v>
      </c>
      <c r="AN52" s="57" cm="1">
        <f t="array" ref="AN52">IFERROR(INDEX(Regulation, $AI52, AN$11), 0)</f>
        <v>0</v>
      </c>
      <c r="AO52" s="65" cm="1">
        <f t="array" ref="AO52">IF(P52&gt;0, P52, N52*O52/3600/1000/AH52 * SUMPRODUCT($AZ52:$BD52, $AJ52:$AN52^2.5))</f>
        <v>0</v>
      </c>
      <c r="AP52" s="57">
        <f t="shared" si="10"/>
        <v>0</v>
      </c>
      <c r="AQ52" s="63">
        <v>3</v>
      </c>
      <c r="AR52" s="57" cm="1">
        <f t="array" ref="AR52">IFERROR(INDEX(Regulation, $AQ52, AR$11), 0)</f>
        <v>0</v>
      </c>
      <c r="AS52" s="57" cm="1">
        <f t="array" ref="AS52">IFERROR(INDEX(Regulation, $AQ52, AS$11), 0)</f>
        <v>0.3</v>
      </c>
      <c r="AT52" s="57" cm="1">
        <f t="array" ref="AT52">IFERROR(INDEX(Regulation, $AQ52, AT$11), 0)</f>
        <v>0.5</v>
      </c>
      <c r="AU52" s="57" cm="1">
        <f t="array" ref="AU52">IFERROR(INDEX(Regulation, $AQ52, AU$11), 0)</f>
        <v>0.75</v>
      </c>
      <c r="AV52" s="57" cm="1">
        <f t="array" ref="AV52">IFERROR(INDEX(Regulation, $AQ52, AV$11), 0)</f>
        <v>1</v>
      </c>
      <c r="AW52" s="65" cm="1">
        <f t="array" ref="AW52">IFERROR(IF(Y52&gt;0, Y52, W52*X52/3600/1000/AP52 * SUMPRODUCT($AZ52:$BD52, $AR52:$AV52^2.5)), 0)</f>
        <v>0</v>
      </c>
      <c r="AX52" s="59"/>
      <c r="AY52" s="63" t="str">
        <f t="shared" si="20"/>
        <v>-</v>
      </c>
      <c r="AZ52" s="63" cm="1">
        <f t="array" ref="AZ52">IFERROR(INDEX(Kat, $AY52, AZ$11), 0)</f>
        <v>0</v>
      </c>
      <c r="BA52" s="63" cm="1">
        <f t="array" ref="BA52">IFERROR(INDEX(Kat, $AY52, BA$11), 0)</f>
        <v>0</v>
      </c>
      <c r="BB52" s="63" cm="1">
        <f t="array" ref="BB52">IFERROR(INDEX(Kat, $AY52, BB$11), 0)</f>
        <v>0</v>
      </c>
      <c r="BC52" s="63" cm="1">
        <f t="array" ref="BC52">IFERROR(INDEX(Kat, $AY52, BC$11), 0)</f>
        <v>0</v>
      </c>
      <c r="BD52" s="63" cm="1">
        <f t="array" ref="BD52">IFERROR(INDEX(Kat, $AY52, BD$11), 0)</f>
        <v>0</v>
      </c>
      <c r="BE52" s="59"/>
      <c r="BF52" s="65">
        <v>49</v>
      </c>
      <c r="BG52" s="57">
        <f t="shared" si="15"/>
        <v>0</v>
      </c>
      <c r="BH52" s="57">
        <f t="shared" si="11"/>
        <v>1</v>
      </c>
      <c r="BI52" s="59"/>
      <c r="BJ52" s="63">
        <f t="shared" si="21"/>
        <v>0</v>
      </c>
      <c r="BK52" s="57" cm="1">
        <f t="array" ref="BK52">IF(BJ52&gt;0, INDEX(T, BJ52, 4), 1)</f>
        <v>1</v>
      </c>
      <c r="BL52" s="59"/>
      <c r="BM52" s="57">
        <v>1</v>
      </c>
      <c r="BN52" s="59"/>
      <c r="BO52" s="57">
        <f t="shared" si="12"/>
        <v>1</v>
      </c>
      <c r="BP52" s="66">
        <f t="shared" si="22"/>
        <v>0</v>
      </c>
      <c r="BQ52" s="63">
        <f t="shared" si="23"/>
        <v>0</v>
      </c>
      <c r="BR52" s="63" t="str" cm="1">
        <f t="array" ref="BR52">IF($BQ52&gt;0, INDEX($BW$12:$CL$19, $BQ52, $BP52+BR$11), "-")</f>
        <v>-</v>
      </c>
      <c r="BS52" s="63" t="str" cm="1">
        <f t="array" ref="BS52">IF($BQ52&gt;0, INDEX($BW$12:$CL$19, $BQ52, $BP52+BS$11), "-")</f>
        <v>-</v>
      </c>
      <c r="BT52" s="63" t="str" cm="1">
        <f t="array" ref="BT52">IF($BQ52&gt;0, INDEX($BW$12:$CL$19, $BQ52, $BP52+BT$11), "-")</f>
        <v>-</v>
      </c>
      <c r="BU52" s="63" t="str" cm="1">
        <f t="array" ref="BU52">IF($BQ52&gt;0, INDEX($BW$12:$CL$19, $BQ52, $BP52+BU$11), "-")</f>
        <v>-</v>
      </c>
      <c r="BV52" s="59"/>
      <c r="BW52" s="59"/>
      <c r="BX52" s="59"/>
      <c r="BY52" s="59"/>
      <c r="BZ52" s="59"/>
      <c r="CA52" s="59"/>
      <c r="CB52" s="59"/>
      <c r="CC52" s="59"/>
      <c r="CD52" s="59"/>
      <c r="CE52" s="59"/>
      <c r="CF52" s="59"/>
      <c r="CG52" s="59"/>
      <c r="CH52" s="59"/>
      <c r="CI52" s="59"/>
      <c r="CJ52" s="59"/>
      <c r="CK52" s="59"/>
      <c r="CL52" s="59"/>
      <c r="CM52" s="59"/>
    </row>
    <row r="53" spans="1:91" s="86" customFormat="1" ht="14.25" x14ac:dyDescent="0.2">
      <c r="A53" s="41" cm="1">
        <f t="array" ref="A53">IFERROR(INDEX(Operation, IFERROR(MATCH($M53, Y!$B$40:$B$51, 0), IFERROR(MATCH($M53, Y!$C$40:$C$51, 0), MATCH($M53, Y!$D$40:$D$51, 0))), 4), 0)</f>
        <v>0</v>
      </c>
      <c r="B53" s="92">
        <v>42</v>
      </c>
      <c r="C53" s="7"/>
      <c r="D53" s="7"/>
      <c r="E53" s="36"/>
      <c r="F53" s="8" t="str">
        <f>IF(ISBLANK(E53), "", VLOOKUP(E53, Z!$A$2:$C$4127, 3, FALSE))</f>
        <v/>
      </c>
      <c r="G53" s="53"/>
      <c r="H53" s="82"/>
      <c r="I53" s="49"/>
      <c r="J53" s="104"/>
      <c r="K53" s="104"/>
      <c r="L53" s="105"/>
      <c r="M53" s="40"/>
      <c r="N53" s="38"/>
      <c r="O53" s="38"/>
      <c r="P53" s="38"/>
      <c r="Q53" s="37">
        <f t="shared" si="7"/>
        <v>0</v>
      </c>
      <c r="R53" s="106"/>
      <c r="S53" s="106"/>
      <c r="T53" s="105"/>
      <c r="U53" s="81"/>
      <c r="V53" s="52"/>
      <c r="W53" s="38"/>
      <c r="X53" s="38"/>
      <c r="Y53" s="38"/>
      <c r="Z53" s="37">
        <f t="shared" si="8"/>
        <v>0</v>
      </c>
      <c r="AA53" s="6"/>
      <c r="AB53" s="7"/>
      <c r="AC53" s="36"/>
      <c r="AD53" s="8" t="str">
        <f>IF(ISBLANK(AC53), "", VLOOKUP(AC53, Z!$A$2:$C$4127, 3, FALSE))</f>
        <v/>
      </c>
      <c r="AE53" s="73"/>
      <c r="AF53" s="9">
        <f t="shared" si="9"/>
        <v>0</v>
      </c>
      <c r="AG53" s="46"/>
      <c r="AH53" s="57">
        <f t="shared" si="18"/>
        <v>1</v>
      </c>
      <c r="AI53" s="63" t="str">
        <f t="shared" si="19"/>
        <v>-</v>
      </c>
      <c r="AJ53" s="57" cm="1">
        <f t="array" ref="AJ53">IFERROR(INDEX(Regulation, $AI53, AJ$11), 0)</f>
        <v>0</v>
      </c>
      <c r="AK53" s="57" cm="1">
        <f t="array" ref="AK53">IFERROR(INDEX(Regulation, $AI53, AK$11), 0)</f>
        <v>0</v>
      </c>
      <c r="AL53" s="57" cm="1">
        <f t="array" ref="AL53">IFERROR(INDEX(Regulation, $AI53, AL$11), 0)</f>
        <v>0</v>
      </c>
      <c r="AM53" s="57" cm="1">
        <f t="array" ref="AM53">IFERROR(INDEX(Regulation, $AI53, AM$11), 0)</f>
        <v>0</v>
      </c>
      <c r="AN53" s="57" cm="1">
        <f t="array" ref="AN53">IFERROR(INDEX(Regulation, $AI53, AN$11), 0)</f>
        <v>0</v>
      </c>
      <c r="AO53" s="65" cm="1">
        <f t="array" ref="AO53">IF(P53&gt;0, P53, N53*O53/3600/1000/AH53 * SUMPRODUCT($AZ53:$BD53, $AJ53:$AN53^2.5))</f>
        <v>0</v>
      </c>
      <c r="AP53" s="57">
        <f t="shared" si="10"/>
        <v>0</v>
      </c>
      <c r="AQ53" s="63">
        <v>3</v>
      </c>
      <c r="AR53" s="57" cm="1">
        <f t="array" ref="AR53">IFERROR(INDEX(Regulation, $AQ53, AR$11), 0)</f>
        <v>0</v>
      </c>
      <c r="AS53" s="57" cm="1">
        <f t="array" ref="AS53">IFERROR(INDEX(Regulation, $AQ53, AS$11), 0)</f>
        <v>0.3</v>
      </c>
      <c r="AT53" s="57" cm="1">
        <f t="array" ref="AT53">IFERROR(INDEX(Regulation, $AQ53, AT$11), 0)</f>
        <v>0.5</v>
      </c>
      <c r="AU53" s="57" cm="1">
        <f t="array" ref="AU53">IFERROR(INDEX(Regulation, $AQ53, AU$11), 0)</f>
        <v>0.75</v>
      </c>
      <c r="AV53" s="57" cm="1">
        <f t="array" ref="AV53">IFERROR(INDEX(Regulation, $AQ53, AV$11), 0)</f>
        <v>1</v>
      </c>
      <c r="AW53" s="65" cm="1">
        <f t="array" ref="AW53">IFERROR(IF(Y53&gt;0, Y53, W53*X53/3600/1000/AP53 * SUMPRODUCT($AZ53:$BD53, $AR53:$AV53^2.5)), 0)</f>
        <v>0</v>
      </c>
      <c r="AX53" s="59"/>
      <c r="AY53" s="63" t="str">
        <f t="shared" si="20"/>
        <v>-</v>
      </c>
      <c r="AZ53" s="63" cm="1">
        <f t="array" ref="AZ53">IFERROR(INDEX(Kat, $AY53, AZ$11), 0)</f>
        <v>0</v>
      </c>
      <c r="BA53" s="63" cm="1">
        <f t="array" ref="BA53">IFERROR(INDEX(Kat, $AY53, BA$11), 0)</f>
        <v>0</v>
      </c>
      <c r="BB53" s="63" cm="1">
        <f t="array" ref="BB53">IFERROR(INDEX(Kat, $AY53, BB$11), 0)</f>
        <v>0</v>
      </c>
      <c r="BC53" s="63" cm="1">
        <f t="array" ref="BC53">IFERROR(INDEX(Kat, $AY53, BC$11), 0)</f>
        <v>0</v>
      </c>
      <c r="BD53" s="63" cm="1">
        <f t="array" ref="BD53">IFERROR(INDEX(Kat, $AY53, BD$11), 0)</f>
        <v>0</v>
      </c>
      <c r="BE53" s="59"/>
      <c r="BF53" s="65">
        <v>49</v>
      </c>
      <c r="BG53" s="57">
        <f t="shared" si="15"/>
        <v>0</v>
      </c>
      <c r="BH53" s="57">
        <f t="shared" si="11"/>
        <v>1</v>
      </c>
      <c r="BI53" s="59"/>
      <c r="BJ53" s="63">
        <f t="shared" si="21"/>
        <v>0</v>
      </c>
      <c r="BK53" s="57" cm="1">
        <f t="array" ref="BK53">IF(BJ53&gt;0, INDEX(T, BJ53, 4), 1)</f>
        <v>1</v>
      </c>
      <c r="BL53" s="59"/>
      <c r="BM53" s="57">
        <v>1</v>
      </c>
      <c r="BN53" s="59"/>
      <c r="BO53" s="57">
        <f t="shared" si="12"/>
        <v>1</v>
      </c>
      <c r="BP53" s="66">
        <f t="shared" si="22"/>
        <v>0</v>
      </c>
      <c r="BQ53" s="63">
        <f t="shared" si="23"/>
        <v>0</v>
      </c>
      <c r="BR53" s="63" t="str" cm="1">
        <f t="array" ref="BR53">IF($BQ53&gt;0, INDEX($BW$12:$CL$19, $BQ53, $BP53+BR$11), "-")</f>
        <v>-</v>
      </c>
      <c r="BS53" s="63" t="str" cm="1">
        <f t="array" ref="BS53">IF($BQ53&gt;0, INDEX($BW$12:$CL$19, $BQ53, $BP53+BS$11), "-")</f>
        <v>-</v>
      </c>
      <c r="BT53" s="63" t="str" cm="1">
        <f t="array" ref="BT53">IF($BQ53&gt;0, INDEX($BW$12:$CL$19, $BQ53, $BP53+BT$11), "-")</f>
        <v>-</v>
      </c>
      <c r="BU53" s="63" t="str" cm="1">
        <f t="array" ref="BU53">IF($BQ53&gt;0, INDEX($BW$12:$CL$19, $BQ53, $BP53+BU$11), "-")</f>
        <v>-</v>
      </c>
      <c r="BV53" s="59"/>
      <c r="BW53" s="59"/>
      <c r="BX53" s="59"/>
      <c r="BY53" s="59"/>
      <c r="BZ53" s="59"/>
      <c r="CA53" s="59"/>
      <c r="CB53" s="59"/>
      <c r="CC53" s="59"/>
      <c r="CD53" s="59"/>
      <c r="CE53" s="59"/>
      <c r="CF53" s="59"/>
      <c r="CG53" s="59"/>
      <c r="CH53" s="59"/>
      <c r="CI53" s="59"/>
      <c r="CJ53" s="59"/>
      <c r="CK53" s="59"/>
      <c r="CL53" s="59"/>
      <c r="CM53" s="59"/>
    </row>
    <row r="54" spans="1:91" s="86" customFormat="1" ht="14.25" x14ac:dyDescent="0.2">
      <c r="A54" s="41" cm="1">
        <f t="array" ref="A54">IFERROR(INDEX(Operation, IFERROR(MATCH($M54, Y!$B$40:$B$51, 0), IFERROR(MATCH($M54, Y!$C$40:$C$51, 0), MATCH($M54, Y!$D$40:$D$51, 0))), 4), 0)</f>
        <v>0</v>
      </c>
      <c r="B54" s="92">
        <v>43</v>
      </c>
      <c r="C54" s="7"/>
      <c r="D54" s="7"/>
      <c r="E54" s="36"/>
      <c r="F54" s="8" t="str">
        <f>IF(ISBLANK(E54), "", VLOOKUP(E54, Z!$A$2:$C$4127, 3, FALSE))</f>
        <v/>
      </c>
      <c r="G54" s="53"/>
      <c r="H54" s="82"/>
      <c r="I54" s="49"/>
      <c r="J54" s="104"/>
      <c r="K54" s="104"/>
      <c r="L54" s="105"/>
      <c r="M54" s="40"/>
      <c r="N54" s="38"/>
      <c r="O54" s="38"/>
      <c r="P54" s="38"/>
      <c r="Q54" s="37">
        <f t="shared" si="7"/>
        <v>0</v>
      </c>
      <c r="R54" s="106"/>
      <c r="S54" s="106"/>
      <c r="T54" s="105"/>
      <c r="U54" s="81"/>
      <c r="V54" s="52"/>
      <c r="W54" s="38"/>
      <c r="X54" s="38"/>
      <c r="Y54" s="38"/>
      <c r="Z54" s="37">
        <f t="shared" si="8"/>
        <v>0</v>
      </c>
      <c r="AA54" s="6"/>
      <c r="AB54" s="7"/>
      <c r="AC54" s="36"/>
      <c r="AD54" s="8" t="str">
        <f>IF(ISBLANK(AC54), "", VLOOKUP(AC54, Z!$A$2:$C$4127, 3, FALSE))</f>
        <v/>
      </c>
      <c r="AE54" s="73"/>
      <c r="AF54" s="9">
        <f t="shared" si="9"/>
        <v>0</v>
      </c>
      <c r="AG54" s="46"/>
      <c r="AH54" s="57">
        <f t="shared" si="18"/>
        <v>1</v>
      </c>
      <c r="AI54" s="63" t="str">
        <f t="shared" si="19"/>
        <v>-</v>
      </c>
      <c r="AJ54" s="57" cm="1">
        <f t="array" ref="AJ54">IFERROR(INDEX(Regulation, $AI54, AJ$11), 0)</f>
        <v>0</v>
      </c>
      <c r="AK54" s="57" cm="1">
        <f t="array" ref="AK54">IFERROR(INDEX(Regulation, $AI54, AK$11), 0)</f>
        <v>0</v>
      </c>
      <c r="AL54" s="57" cm="1">
        <f t="array" ref="AL54">IFERROR(INDEX(Regulation, $AI54, AL$11), 0)</f>
        <v>0</v>
      </c>
      <c r="AM54" s="57" cm="1">
        <f t="array" ref="AM54">IFERROR(INDEX(Regulation, $AI54, AM$11), 0)</f>
        <v>0</v>
      </c>
      <c r="AN54" s="57" cm="1">
        <f t="array" ref="AN54">IFERROR(INDEX(Regulation, $AI54, AN$11), 0)</f>
        <v>0</v>
      </c>
      <c r="AO54" s="65" cm="1">
        <f t="array" ref="AO54">IF(P54&gt;0, P54, N54*O54/3600/1000/AH54 * SUMPRODUCT($AZ54:$BD54, $AJ54:$AN54^2.5))</f>
        <v>0</v>
      </c>
      <c r="AP54" s="57">
        <f t="shared" si="10"/>
        <v>0</v>
      </c>
      <c r="AQ54" s="63">
        <v>3</v>
      </c>
      <c r="AR54" s="57" cm="1">
        <f t="array" ref="AR54">IFERROR(INDEX(Regulation, $AQ54, AR$11), 0)</f>
        <v>0</v>
      </c>
      <c r="AS54" s="57" cm="1">
        <f t="array" ref="AS54">IFERROR(INDEX(Regulation, $AQ54, AS$11), 0)</f>
        <v>0.3</v>
      </c>
      <c r="AT54" s="57" cm="1">
        <f t="array" ref="AT54">IFERROR(INDEX(Regulation, $AQ54, AT$11), 0)</f>
        <v>0.5</v>
      </c>
      <c r="AU54" s="57" cm="1">
        <f t="array" ref="AU54">IFERROR(INDEX(Regulation, $AQ54, AU$11), 0)</f>
        <v>0.75</v>
      </c>
      <c r="AV54" s="57" cm="1">
        <f t="array" ref="AV54">IFERROR(INDEX(Regulation, $AQ54, AV$11), 0)</f>
        <v>1</v>
      </c>
      <c r="AW54" s="65" cm="1">
        <f t="array" ref="AW54">IFERROR(IF(Y54&gt;0, Y54, W54*X54/3600/1000/AP54 * SUMPRODUCT($AZ54:$BD54, $AR54:$AV54^2.5)), 0)</f>
        <v>0</v>
      </c>
      <c r="AX54" s="59"/>
      <c r="AY54" s="63" t="str">
        <f t="shared" si="20"/>
        <v>-</v>
      </c>
      <c r="AZ54" s="63" cm="1">
        <f t="array" ref="AZ54">IFERROR(INDEX(Kat, $AY54, AZ$11), 0)</f>
        <v>0</v>
      </c>
      <c r="BA54" s="63" cm="1">
        <f t="array" ref="BA54">IFERROR(INDEX(Kat, $AY54, BA$11), 0)</f>
        <v>0</v>
      </c>
      <c r="BB54" s="63" cm="1">
        <f t="array" ref="BB54">IFERROR(INDEX(Kat, $AY54, BB$11), 0)</f>
        <v>0</v>
      </c>
      <c r="BC54" s="63" cm="1">
        <f t="array" ref="BC54">IFERROR(INDEX(Kat, $AY54, BC$11), 0)</f>
        <v>0</v>
      </c>
      <c r="BD54" s="63" cm="1">
        <f t="array" ref="BD54">IFERROR(INDEX(Kat, $AY54, BD$11), 0)</f>
        <v>0</v>
      </c>
      <c r="BE54" s="59"/>
      <c r="BF54" s="65">
        <v>49</v>
      </c>
      <c r="BG54" s="57">
        <f t="shared" si="15"/>
        <v>0</v>
      </c>
      <c r="BH54" s="57">
        <f t="shared" si="11"/>
        <v>1</v>
      </c>
      <c r="BI54" s="59"/>
      <c r="BJ54" s="63">
        <f t="shared" si="21"/>
        <v>0</v>
      </c>
      <c r="BK54" s="57" cm="1">
        <f t="array" ref="BK54">IF(BJ54&gt;0, INDEX(T, BJ54, 4), 1)</f>
        <v>1</v>
      </c>
      <c r="BL54" s="59"/>
      <c r="BM54" s="57">
        <v>1</v>
      </c>
      <c r="BN54" s="59"/>
      <c r="BO54" s="57">
        <f t="shared" si="12"/>
        <v>1</v>
      </c>
      <c r="BP54" s="66">
        <f t="shared" si="22"/>
        <v>0</v>
      </c>
      <c r="BQ54" s="63">
        <f t="shared" si="23"/>
        <v>0</v>
      </c>
      <c r="BR54" s="63" t="str" cm="1">
        <f t="array" ref="BR54">IF($BQ54&gt;0, INDEX($BW$12:$CL$19, $BQ54, $BP54+BR$11), "-")</f>
        <v>-</v>
      </c>
      <c r="BS54" s="63" t="str" cm="1">
        <f t="array" ref="BS54">IF($BQ54&gt;0, INDEX($BW$12:$CL$19, $BQ54, $BP54+BS$11), "-")</f>
        <v>-</v>
      </c>
      <c r="BT54" s="63" t="str" cm="1">
        <f t="array" ref="BT54">IF($BQ54&gt;0, INDEX($BW$12:$CL$19, $BQ54, $BP54+BT$11), "-")</f>
        <v>-</v>
      </c>
      <c r="BU54" s="63" t="str" cm="1">
        <f t="array" ref="BU54">IF($BQ54&gt;0, INDEX($BW$12:$CL$19, $BQ54, $BP54+BU$11), "-")</f>
        <v>-</v>
      </c>
      <c r="BV54" s="59"/>
      <c r="BW54" s="59"/>
      <c r="BX54" s="59"/>
      <c r="BY54" s="59"/>
      <c r="BZ54" s="59"/>
      <c r="CA54" s="59"/>
      <c r="CB54" s="59"/>
      <c r="CC54" s="59"/>
      <c r="CD54" s="59"/>
      <c r="CE54" s="59"/>
      <c r="CF54" s="59"/>
      <c r="CG54" s="59"/>
      <c r="CH54" s="59"/>
      <c r="CI54" s="59"/>
      <c r="CJ54" s="59"/>
      <c r="CK54" s="59"/>
      <c r="CL54" s="59"/>
      <c r="CM54" s="59"/>
    </row>
    <row r="55" spans="1:91" s="86" customFormat="1" ht="14.25" x14ac:dyDescent="0.2">
      <c r="A55" s="41" cm="1">
        <f t="array" ref="A55">IFERROR(INDEX(Operation, IFERROR(MATCH($M55, Y!$B$40:$B$51, 0), IFERROR(MATCH($M55, Y!$C$40:$C$51, 0), MATCH($M55, Y!$D$40:$D$51, 0))), 4), 0)</f>
        <v>0</v>
      </c>
      <c r="B55" s="92">
        <v>44</v>
      </c>
      <c r="C55" s="7"/>
      <c r="D55" s="7"/>
      <c r="E55" s="36"/>
      <c r="F55" s="8" t="str">
        <f>IF(ISBLANK(E55), "", VLOOKUP(E55, Z!$A$2:$C$4127, 3, FALSE))</f>
        <v/>
      </c>
      <c r="G55" s="53"/>
      <c r="H55" s="82"/>
      <c r="I55" s="49"/>
      <c r="J55" s="104"/>
      <c r="K55" s="104"/>
      <c r="L55" s="105"/>
      <c r="M55" s="40"/>
      <c r="N55" s="38"/>
      <c r="O55" s="38"/>
      <c r="P55" s="38"/>
      <c r="Q55" s="37">
        <f t="shared" si="7"/>
        <v>0</v>
      </c>
      <c r="R55" s="106"/>
      <c r="S55" s="106"/>
      <c r="T55" s="105"/>
      <c r="U55" s="81"/>
      <c r="V55" s="52"/>
      <c r="W55" s="38"/>
      <c r="X55" s="38"/>
      <c r="Y55" s="38"/>
      <c r="Z55" s="37">
        <f t="shared" si="8"/>
        <v>0</v>
      </c>
      <c r="AA55" s="6"/>
      <c r="AB55" s="7"/>
      <c r="AC55" s="36"/>
      <c r="AD55" s="8" t="str">
        <f>IF(ISBLANK(AC55), "", VLOOKUP(AC55, Z!$A$2:$C$4127, 3, FALSE))</f>
        <v/>
      </c>
      <c r="AE55" s="73"/>
      <c r="AF55" s="9">
        <f t="shared" si="9"/>
        <v>0</v>
      </c>
      <c r="AG55" s="46"/>
      <c r="AH55" s="57">
        <f t="shared" si="18"/>
        <v>1</v>
      </c>
      <c r="AI55" s="63" t="str">
        <f t="shared" si="19"/>
        <v>-</v>
      </c>
      <c r="AJ55" s="57" cm="1">
        <f t="array" ref="AJ55">IFERROR(INDEX(Regulation, $AI55, AJ$11), 0)</f>
        <v>0</v>
      </c>
      <c r="AK55" s="57" cm="1">
        <f t="array" ref="AK55">IFERROR(INDEX(Regulation, $AI55, AK$11), 0)</f>
        <v>0</v>
      </c>
      <c r="AL55" s="57" cm="1">
        <f t="array" ref="AL55">IFERROR(INDEX(Regulation, $AI55, AL$11), 0)</f>
        <v>0</v>
      </c>
      <c r="AM55" s="57" cm="1">
        <f t="array" ref="AM55">IFERROR(INDEX(Regulation, $AI55, AM$11), 0)</f>
        <v>0</v>
      </c>
      <c r="AN55" s="57" cm="1">
        <f t="array" ref="AN55">IFERROR(INDEX(Regulation, $AI55, AN$11), 0)</f>
        <v>0</v>
      </c>
      <c r="AO55" s="65" cm="1">
        <f t="array" ref="AO55">IF(P55&gt;0, P55, N55*O55/3600/1000/AH55 * SUMPRODUCT($AZ55:$BD55, $AJ55:$AN55^2.5))</f>
        <v>0</v>
      </c>
      <c r="AP55" s="57">
        <f t="shared" si="10"/>
        <v>0</v>
      </c>
      <c r="AQ55" s="63">
        <v>3</v>
      </c>
      <c r="AR55" s="57" cm="1">
        <f t="array" ref="AR55">IFERROR(INDEX(Regulation, $AQ55, AR$11), 0)</f>
        <v>0</v>
      </c>
      <c r="AS55" s="57" cm="1">
        <f t="array" ref="AS55">IFERROR(INDEX(Regulation, $AQ55, AS$11), 0)</f>
        <v>0.3</v>
      </c>
      <c r="AT55" s="57" cm="1">
        <f t="array" ref="AT55">IFERROR(INDEX(Regulation, $AQ55, AT$11), 0)</f>
        <v>0.5</v>
      </c>
      <c r="AU55" s="57" cm="1">
        <f t="array" ref="AU55">IFERROR(INDEX(Regulation, $AQ55, AU$11), 0)</f>
        <v>0.75</v>
      </c>
      <c r="AV55" s="57" cm="1">
        <f t="array" ref="AV55">IFERROR(INDEX(Regulation, $AQ55, AV$11), 0)</f>
        <v>1</v>
      </c>
      <c r="AW55" s="65" cm="1">
        <f t="array" ref="AW55">IFERROR(IF(Y55&gt;0, Y55, W55*X55/3600/1000/AP55 * SUMPRODUCT($AZ55:$BD55, $AR55:$AV55^2.5)), 0)</f>
        <v>0</v>
      </c>
      <c r="AX55" s="59"/>
      <c r="AY55" s="63" t="str">
        <f t="shared" si="20"/>
        <v>-</v>
      </c>
      <c r="AZ55" s="63" cm="1">
        <f t="array" ref="AZ55">IFERROR(INDEX(Kat, $AY55, AZ$11), 0)</f>
        <v>0</v>
      </c>
      <c r="BA55" s="63" cm="1">
        <f t="array" ref="BA55">IFERROR(INDEX(Kat, $AY55, BA$11), 0)</f>
        <v>0</v>
      </c>
      <c r="BB55" s="63" cm="1">
        <f t="array" ref="BB55">IFERROR(INDEX(Kat, $AY55, BB$11), 0)</f>
        <v>0</v>
      </c>
      <c r="BC55" s="63" cm="1">
        <f t="array" ref="BC55">IFERROR(INDEX(Kat, $AY55, BC$11), 0)</f>
        <v>0</v>
      </c>
      <c r="BD55" s="63" cm="1">
        <f t="array" ref="BD55">IFERROR(INDEX(Kat, $AY55, BD$11), 0)</f>
        <v>0</v>
      </c>
      <c r="BE55" s="59"/>
      <c r="BF55" s="65">
        <v>49</v>
      </c>
      <c r="BG55" s="57">
        <f t="shared" si="15"/>
        <v>0</v>
      </c>
      <c r="BH55" s="57">
        <f t="shared" si="11"/>
        <v>1</v>
      </c>
      <c r="BI55" s="59"/>
      <c r="BJ55" s="63">
        <f t="shared" si="21"/>
        <v>0</v>
      </c>
      <c r="BK55" s="57" cm="1">
        <f t="array" ref="BK55">IF(BJ55&gt;0, INDEX(T, BJ55, 4), 1)</f>
        <v>1</v>
      </c>
      <c r="BL55" s="59"/>
      <c r="BM55" s="57">
        <v>1</v>
      </c>
      <c r="BN55" s="59"/>
      <c r="BO55" s="57">
        <f t="shared" si="12"/>
        <v>1</v>
      </c>
      <c r="BP55" s="66">
        <f t="shared" si="22"/>
        <v>0</v>
      </c>
      <c r="BQ55" s="63">
        <f t="shared" si="23"/>
        <v>0</v>
      </c>
      <c r="BR55" s="63" t="str" cm="1">
        <f t="array" ref="BR55">IF($BQ55&gt;0, INDEX($BW$12:$CL$19, $BQ55, $BP55+BR$11), "-")</f>
        <v>-</v>
      </c>
      <c r="BS55" s="63" t="str" cm="1">
        <f t="array" ref="BS55">IF($BQ55&gt;0, INDEX($BW$12:$CL$19, $BQ55, $BP55+BS$11), "-")</f>
        <v>-</v>
      </c>
      <c r="BT55" s="63" t="str" cm="1">
        <f t="array" ref="BT55">IF($BQ55&gt;0, INDEX($BW$12:$CL$19, $BQ55, $BP55+BT$11), "-")</f>
        <v>-</v>
      </c>
      <c r="BU55" s="63" t="str" cm="1">
        <f t="array" ref="BU55">IF($BQ55&gt;0, INDEX($BW$12:$CL$19, $BQ55, $BP55+BU$11), "-")</f>
        <v>-</v>
      </c>
      <c r="BV55" s="59"/>
      <c r="BW55" s="59"/>
      <c r="BX55" s="59"/>
      <c r="BY55" s="59"/>
      <c r="BZ55" s="59"/>
      <c r="CA55" s="59"/>
      <c r="CB55" s="59"/>
      <c r="CC55" s="59"/>
      <c r="CD55" s="59"/>
      <c r="CE55" s="59"/>
      <c r="CF55" s="59"/>
      <c r="CG55" s="59"/>
      <c r="CH55" s="59"/>
      <c r="CI55" s="59"/>
      <c r="CJ55" s="59"/>
      <c r="CK55" s="59"/>
      <c r="CL55" s="59"/>
      <c r="CM55" s="59"/>
    </row>
    <row r="56" spans="1:91" s="86" customFormat="1" ht="14.25" x14ac:dyDescent="0.2">
      <c r="A56" s="41" cm="1">
        <f t="array" ref="A56">IFERROR(INDEX(Operation, IFERROR(MATCH($M56, Y!$B$40:$B$51, 0), IFERROR(MATCH($M56, Y!$C$40:$C$51, 0), MATCH($M56, Y!$D$40:$D$51, 0))), 4), 0)</f>
        <v>0</v>
      </c>
      <c r="B56" s="92">
        <v>45</v>
      </c>
      <c r="C56" s="7"/>
      <c r="D56" s="7"/>
      <c r="E56" s="36"/>
      <c r="F56" s="8" t="str">
        <f>IF(ISBLANK(E56), "", VLOOKUP(E56, Z!$A$2:$C$4127, 3, FALSE))</f>
        <v/>
      </c>
      <c r="G56" s="53"/>
      <c r="H56" s="82"/>
      <c r="I56" s="49"/>
      <c r="J56" s="104"/>
      <c r="K56" s="104"/>
      <c r="L56" s="105"/>
      <c r="M56" s="40"/>
      <c r="N56" s="38"/>
      <c r="O56" s="38"/>
      <c r="P56" s="38"/>
      <c r="Q56" s="37">
        <f t="shared" si="7"/>
        <v>0</v>
      </c>
      <c r="R56" s="106"/>
      <c r="S56" s="106"/>
      <c r="T56" s="105"/>
      <c r="U56" s="81"/>
      <c r="V56" s="52"/>
      <c r="W56" s="38"/>
      <c r="X56" s="38"/>
      <c r="Y56" s="38"/>
      <c r="Z56" s="37">
        <f t="shared" si="8"/>
        <v>0</v>
      </c>
      <c r="AA56" s="6"/>
      <c r="AB56" s="7"/>
      <c r="AC56" s="36"/>
      <c r="AD56" s="8" t="str">
        <f>IF(ISBLANK(AC56), "", VLOOKUP(AC56, Z!$A$2:$C$4127, 3, FALSE))</f>
        <v/>
      </c>
      <c r="AE56" s="73"/>
      <c r="AF56" s="9">
        <f t="shared" si="9"/>
        <v>0</v>
      </c>
      <c r="AG56" s="46"/>
      <c r="AH56" s="57">
        <f t="shared" si="18"/>
        <v>1</v>
      </c>
      <c r="AI56" s="63" t="str">
        <f t="shared" si="19"/>
        <v>-</v>
      </c>
      <c r="AJ56" s="57" cm="1">
        <f t="array" ref="AJ56">IFERROR(INDEX(Regulation, $AI56, AJ$11), 0)</f>
        <v>0</v>
      </c>
      <c r="AK56" s="57" cm="1">
        <f t="array" ref="AK56">IFERROR(INDEX(Regulation, $AI56, AK$11), 0)</f>
        <v>0</v>
      </c>
      <c r="AL56" s="57" cm="1">
        <f t="array" ref="AL56">IFERROR(INDEX(Regulation, $AI56, AL$11), 0)</f>
        <v>0</v>
      </c>
      <c r="AM56" s="57" cm="1">
        <f t="array" ref="AM56">IFERROR(INDEX(Regulation, $AI56, AM$11), 0)</f>
        <v>0</v>
      </c>
      <c r="AN56" s="57" cm="1">
        <f t="array" ref="AN56">IFERROR(INDEX(Regulation, $AI56, AN$11), 0)</f>
        <v>0</v>
      </c>
      <c r="AO56" s="65" cm="1">
        <f t="array" ref="AO56">IF(P56&gt;0, P56, N56*O56/3600/1000/AH56 * SUMPRODUCT($AZ56:$BD56, $AJ56:$AN56^2.5))</f>
        <v>0</v>
      </c>
      <c r="AP56" s="57">
        <f t="shared" si="10"/>
        <v>0</v>
      </c>
      <c r="AQ56" s="63">
        <v>3</v>
      </c>
      <c r="AR56" s="57" cm="1">
        <f t="array" ref="AR56">IFERROR(INDEX(Regulation, $AQ56, AR$11), 0)</f>
        <v>0</v>
      </c>
      <c r="AS56" s="57" cm="1">
        <f t="array" ref="AS56">IFERROR(INDEX(Regulation, $AQ56, AS$11), 0)</f>
        <v>0.3</v>
      </c>
      <c r="AT56" s="57" cm="1">
        <f t="array" ref="AT56">IFERROR(INDEX(Regulation, $AQ56, AT$11), 0)</f>
        <v>0.5</v>
      </c>
      <c r="AU56" s="57" cm="1">
        <f t="array" ref="AU56">IFERROR(INDEX(Regulation, $AQ56, AU$11), 0)</f>
        <v>0.75</v>
      </c>
      <c r="AV56" s="57" cm="1">
        <f t="array" ref="AV56">IFERROR(INDEX(Regulation, $AQ56, AV$11), 0)</f>
        <v>1</v>
      </c>
      <c r="AW56" s="65" cm="1">
        <f t="array" ref="AW56">IFERROR(IF(Y56&gt;0, Y56, W56*X56/3600/1000/AP56 * SUMPRODUCT($AZ56:$BD56, $AR56:$AV56^2.5)), 0)</f>
        <v>0</v>
      </c>
      <c r="AX56" s="59"/>
      <c r="AY56" s="63" t="str">
        <f t="shared" si="20"/>
        <v>-</v>
      </c>
      <c r="AZ56" s="63" cm="1">
        <f t="array" ref="AZ56">IFERROR(INDEX(Kat, $AY56, AZ$11), 0)</f>
        <v>0</v>
      </c>
      <c r="BA56" s="63" cm="1">
        <f t="array" ref="BA56">IFERROR(INDEX(Kat, $AY56, BA$11), 0)</f>
        <v>0</v>
      </c>
      <c r="BB56" s="63" cm="1">
        <f t="array" ref="BB56">IFERROR(INDEX(Kat, $AY56, BB$11), 0)</f>
        <v>0</v>
      </c>
      <c r="BC56" s="63" cm="1">
        <f t="array" ref="BC56">IFERROR(INDEX(Kat, $AY56, BC$11), 0)</f>
        <v>0</v>
      </c>
      <c r="BD56" s="63" cm="1">
        <f t="array" ref="BD56">IFERROR(INDEX(Kat, $AY56, BD$11), 0)</f>
        <v>0</v>
      </c>
      <c r="BE56" s="59"/>
      <c r="BF56" s="65">
        <v>49</v>
      </c>
      <c r="BG56" s="57">
        <f t="shared" si="15"/>
        <v>0</v>
      </c>
      <c r="BH56" s="57">
        <f t="shared" si="11"/>
        <v>1</v>
      </c>
      <c r="BI56" s="59"/>
      <c r="BJ56" s="63">
        <f t="shared" si="21"/>
        <v>0</v>
      </c>
      <c r="BK56" s="57" cm="1">
        <f t="array" ref="BK56">IF(BJ56&gt;0, INDEX(T, BJ56, 4), 1)</f>
        <v>1</v>
      </c>
      <c r="BL56" s="59"/>
      <c r="BM56" s="57">
        <v>1</v>
      </c>
      <c r="BN56" s="59"/>
      <c r="BO56" s="57">
        <f t="shared" si="12"/>
        <v>1</v>
      </c>
      <c r="BP56" s="66">
        <f t="shared" si="22"/>
        <v>0</v>
      </c>
      <c r="BQ56" s="63">
        <f t="shared" si="23"/>
        <v>0</v>
      </c>
      <c r="BR56" s="63" t="str" cm="1">
        <f t="array" ref="BR56">IF($BQ56&gt;0, INDEX($BW$12:$CL$19, $BQ56, $BP56+BR$11), "-")</f>
        <v>-</v>
      </c>
      <c r="BS56" s="63" t="str" cm="1">
        <f t="array" ref="BS56">IF($BQ56&gt;0, INDEX($BW$12:$CL$19, $BQ56, $BP56+BS$11), "-")</f>
        <v>-</v>
      </c>
      <c r="BT56" s="63" t="str" cm="1">
        <f t="array" ref="BT56">IF($BQ56&gt;0, INDEX($BW$12:$CL$19, $BQ56, $BP56+BT$11), "-")</f>
        <v>-</v>
      </c>
      <c r="BU56" s="63" t="str" cm="1">
        <f t="array" ref="BU56">IF($BQ56&gt;0, INDEX($BW$12:$CL$19, $BQ56, $BP56+BU$11), "-")</f>
        <v>-</v>
      </c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  <c r="CK56" s="59"/>
      <c r="CL56" s="59"/>
      <c r="CM56" s="59"/>
    </row>
    <row r="57" spans="1:91" s="86" customFormat="1" ht="14.25" x14ac:dyDescent="0.2">
      <c r="A57" s="41" cm="1">
        <f t="array" ref="A57">IFERROR(INDEX(Operation, IFERROR(MATCH($M57, Y!$B$40:$B$51, 0), IFERROR(MATCH($M57, Y!$C$40:$C$51, 0), MATCH($M57, Y!$D$40:$D$51, 0))), 4), 0)</f>
        <v>0</v>
      </c>
      <c r="B57" s="92">
        <v>46</v>
      </c>
      <c r="C57" s="7"/>
      <c r="D57" s="7"/>
      <c r="E57" s="36"/>
      <c r="F57" s="8" t="str">
        <f>IF(ISBLANK(E57), "", VLOOKUP(E57, Z!$A$2:$C$4127, 3, FALSE))</f>
        <v/>
      </c>
      <c r="G57" s="53"/>
      <c r="H57" s="82"/>
      <c r="I57" s="49"/>
      <c r="J57" s="104"/>
      <c r="K57" s="104"/>
      <c r="L57" s="105"/>
      <c r="M57" s="40"/>
      <c r="N57" s="38"/>
      <c r="O57" s="38"/>
      <c r="P57" s="38"/>
      <c r="Q57" s="37">
        <f t="shared" si="7"/>
        <v>0</v>
      </c>
      <c r="R57" s="106"/>
      <c r="S57" s="106"/>
      <c r="T57" s="105"/>
      <c r="U57" s="81"/>
      <c r="V57" s="52"/>
      <c r="W57" s="38"/>
      <c r="X57" s="38"/>
      <c r="Y57" s="38"/>
      <c r="Z57" s="37">
        <f t="shared" si="8"/>
        <v>0</v>
      </c>
      <c r="AA57" s="6"/>
      <c r="AB57" s="7"/>
      <c r="AC57" s="36"/>
      <c r="AD57" s="8" t="str">
        <f>IF(ISBLANK(AC57), "", VLOOKUP(AC57, Z!$A$2:$C$4127, 3, FALSE))</f>
        <v/>
      </c>
      <c r="AE57" s="73"/>
      <c r="AF57" s="9">
        <f t="shared" si="9"/>
        <v>0</v>
      </c>
      <c r="AG57" s="46"/>
      <c r="AH57" s="57">
        <f t="shared" si="18"/>
        <v>1</v>
      </c>
      <c r="AI57" s="63" t="str">
        <f t="shared" si="19"/>
        <v>-</v>
      </c>
      <c r="AJ57" s="57" cm="1">
        <f t="array" ref="AJ57">IFERROR(INDEX(Regulation, $AI57, AJ$11), 0)</f>
        <v>0</v>
      </c>
      <c r="AK57" s="57" cm="1">
        <f t="array" ref="AK57">IFERROR(INDEX(Regulation, $AI57, AK$11), 0)</f>
        <v>0</v>
      </c>
      <c r="AL57" s="57" cm="1">
        <f t="array" ref="AL57">IFERROR(INDEX(Regulation, $AI57, AL$11), 0)</f>
        <v>0</v>
      </c>
      <c r="AM57" s="57" cm="1">
        <f t="array" ref="AM57">IFERROR(INDEX(Regulation, $AI57, AM$11), 0)</f>
        <v>0</v>
      </c>
      <c r="AN57" s="57" cm="1">
        <f t="array" ref="AN57">IFERROR(INDEX(Regulation, $AI57, AN$11), 0)</f>
        <v>0</v>
      </c>
      <c r="AO57" s="65" cm="1">
        <f t="array" ref="AO57">IF(P57&gt;0, P57, N57*O57/3600/1000/AH57 * SUMPRODUCT($AZ57:$BD57, $AJ57:$AN57^2.5))</f>
        <v>0</v>
      </c>
      <c r="AP57" s="57">
        <f t="shared" si="10"/>
        <v>0</v>
      </c>
      <c r="AQ57" s="63">
        <v>3</v>
      </c>
      <c r="AR57" s="57" cm="1">
        <f t="array" ref="AR57">IFERROR(INDEX(Regulation, $AQ57, AR$11), 0)</f>
        <v>0</v>
      </c>
      <c r="AS57" s="57" cm="1">
        <f t="array" ref="AS57">IFERROR(INDEX(Regulation, $AQ57, AS$11), 0)</f>
        <v>0.3</v>
      </c>
      <c r="AT57" s="57" cm="1">
        <f t="array" ref="AT57">IFERROR(INDEX(Regulation, $AQ57, AT$11), 0)</f>
        <v>0.5</v>
      </c>
      <c r="AU57" s="57" cm="1">
        <f t="array" ref="AU57">IFERROR(INDEX(Regulation, $AQ57, AU$11), 0)</f>
        <v>0.75</v>
      </c>
      <c r="AV57" s="57" cm="1">
        <f t="array" ref="AV57">IFERROR(INDEX(Regulation, $AQ57, AV$11), 0)</f>
        <v>1</v>
      </c>
      <c r="AW57" s="65" cm="1">
        <f t="array" ref="AW57">IFERROR(IF(Y57&gt;0, Y57, W57*X57/3600/1000/AP57 * SUMPRODUCT($AZ57:$BD57, $AR57:$AV57^2.5)), 0)</f>
        <v>0</v>
      </c>
      <c r="AX57" s="59"/>
      <c r="AY57" s="63" t="str">
        <f t="shared" si="20"/>
        <v>-</v>
      </c>
      <c r="AZ57" s="63" cm="1">
        <f t="array" ref="AZ57">IFERROR(INDEX(Kat, $AY57, AZ$11), 0)</f>
        <v>0</v>
      </c>
      <c r="BA57" s="63" cm="1">
        <f t="array" ref="BA57">IFERROR(INDEX(Kat, $AY57, BA$11), 0)</f>
        <v>0</v>
      </c>
      <c r="BB57" s="63" cm="1">
        <f t="array" ref="BB57">IFERROR(INDEX(Kat, $AY57, BB$11), 0)</f>
        <v>0</v>
      </c>
      <c r="BC57" s="63" cm="1">
        <f t="array" ref="BC57">IFERROR(INDEX(Kat, $AY57, BC$11), 0)</f>
        <v>0</v>
      </c>
      <c r="BD57" s="63" cm="1">
        <f t="array" ref="BD57">IFERROR(INDEX(Kat, $AY57, BD$11), 0)</f>
        <v>0</v>
      </c>
      <c r="BE57" s="59"/>
      <c r="BF57" s="65">
        <v>49</v>
      </c>
      <c r="BG57" s="57">
        <f t="shared" si="15"/>
        <v>0</v>
      </c>
      <c r="BH57" s="57">
        <f t="shared" si="11"/>
        <v>1</v>
      </c>
      <c r="BI57" s="59"/>
      <c r="BJ57" s="63">
        <f t="shared" si="21"/>
        <v>0</v>
      </c>
      <c r="BK57" s="57" cm="1">
        <f t="array" ref="BK57">IF(BJ57&gt;0, INDEX(T, BJ57, 4), 1)</f>
        <v>1</v>
      </c>
      <c r="BL57" s="59"/>
      <c r="BM57" s="57">
        <v>1</v>
      </c>
      <c r="BN57" s="59"/>
      <c r="BO57" s="57">
        <f t="shared" si="12"/>
        <v>1</v>
      </c>
      <c r="BP57" s="66">
        <f t="shared" si="22"/>
        <v>0</v>
      </c>
      <c r="BQ57" s="63">
        <f t="shared" si="23"/>
        <v>0</v>
      </c>
      <c r="BR57" s="63" t="str" cm="1">
        <f t="array" ref="BR57">IF($BQ57&gt;0, INDEX($BW$12:$CL$19, $BQ57, $BP57+BR$11), "-")</f>
        <v>-</v>
      </c>
      <c r="BS57" s="63" t="str" cm="1">
        <f t="array" ref="BS57">IF($BQ57&gt;0, INDEX($BW$12:$CL$19, $BQ57, $BP57+BS$11), "-")</f>
        <v>-</v>
      </c>
      <c r="BT57" s="63" t="str" cm="1">
        <f t="array" ref="BT57">IF($BQ57&gt;0, INDEX($BW$12:$CL$19, $BQ57, $BP57+BT$11), "-")</f>
        <v>-</v>
      </c>
      <c r="BU57" s="63" t="str" cm="1">
        <f t="array" ref="BU57">IF($BQ57&gt;0, INDEX($BW$12:$CL$19, $BQ57, $BP57+BU$11), "-")</f>
        <v>-</v>
      </c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</row>
    <row r="58" spans="1:91" s="86" customFormat="1" ht="14.25" x14ac:dyDescent="0.2">
      <c r="A58" s="41" cm="1">
        <f t="array" ref="A58">IFERROR(INDEX(Operation, IFERROR(MATCH($M58, Y!$B$40:$B$51, 0), IFERROR(MATCH($M58, Y!$C$40:$C$51, 0), MATCH($M58, Y!$D$40:$D$51, 0))), 4), 0)</f>
        <v>0</v>
      </c>
      <c r="B58" s="92">
        <v>47</v>
      </c>
      <c r="C58" s="7"/>
      <c r="D58" s="7"/>
      <c r="E58" s="36"/>
      <c r="F58" s="8" t="str">
        <f>IF(ISBLANK(E58), "", VLOOKUP(E58, Z!$A$2:$C$4127, 3, FALSE))</f>
        <v/>
      </c>
      <c r="G58" s="53"/>
      <c r="H58" s="82"/>
      <c r="I58" s="49"/>
      <c r="J58" s="104"/>
      <c r="K58" s="104"/>
      <c r="L58" s="105"/>
      <c r="M58" s="40"/>
      <c r="N58" s="38"/>
      <c r="O58" s="38"/>
      <c r="P58" s="38"/>
      <c r="Q58" s="37">
        <f t="shared" si="7"/>
        <v>0</v>
      </c>
      <c r="R58" s="106"/>
      <c r="S58" s="106"/>
      <c r="T58" s="105"/>
      <c r="U58" s="81"/>
      <c r="V58" s="52"/>
      <c r="W58" s="38"/>
      <c r="X58" s="38"/>
      <c r="Y58" s="38"/>
      <c r="Z58" s="37">
        <f t="shared" si="8"/>
        <v>0</v>
      </c>
      <c r="AA58" s="6"/>
      <c r="AB58" s="7"/>
      <c r="AC58" s="36"/>
      <c r="AD58" s="8" t="str">
        <f>IF(ISBLANK(AC58), "", VLOOKUP(AC58, Z!$A$2:$C$4127, 3, FALSE))</f>
        <v/>
      </c>
      <c r="AE58" s="73"/>
      <c r="AF58" s="9">
        <f t="shared" si="9"/>
        <v>0</v>
      </c>
      <c r="AG58" s="46"/>
      <c r="AH58" s="57">
        <f t="shared" si="18"/>
        <v>1</v>
      </c>
      <c r="AI58" s="63" t="str">
        <f t="shared" si="19"/>
        <v>-</v>
      </c>
      <c r="AJ58" s="57" cm="1">
        <f t="array" ref="AJ58">IFERROR(INDEX(Regulation, $AI58, AJ$11), 0)</f>
        <v>0</v>
      </c>
      <c r="AK58" s="57" cm="1">
        <f t="array" ref="AK58">IFERROR(INDEX(Regulation, $AI58, AK$11), 0)</f>
        <v>0</v>
      </c>
      <c r="AL58" s="57" cm="1">
        <f t="array" ref="AL58">IFERROR(INDEX(Regulation, $AI58, AL$11), 0)</f>
        <v>0</v>
      </c>
      <c r="AM58" s="57" cm="1">
        <f t="array" ref="AM58">IFERROR(INDEX(Regulation, $AI58, AM$11), 0)</f>
        <v>0</v>
      </c>
      <c r="AN58" s="57" cm="1">
        <f t="array" ref="AN58">IFERROR(INDEX(Regulation, $AI58, AN$11), 0)</f>
        <v>0</v>
      </c>
      <c r="AO58" s="65" cm="1">
        <f t="array" ref="AO58">IF(P58&gt;0, P58, N58*O58/3600/1000/AH58 * SUMPRODUCT($AZ58:$BD58, $AJ58:$AN58^2.5))</f>
        <v>0</v>
      </c>
      <c r="AP58" s="57">
        <f t="shared" si="10"/>
        <v>0</v>
      </c>
      <c r="AQ58" s="63">
        <v>3</v>
      </c>
      <c r="AR58" s="57" cm="1">
        <f t="array" ref="AR58">IFERROR(INDEX(Regulation, $AQ58, AR$11), 0)</f>
        <v>0</v>
      </c>
      <c r="AS58" s="57" cm="1">
        <f t="array" ref="AS58">IFERROR(INDEX(Regulation, $AQ58, AS$11), 0)</f>
        <v>0.3</v>
      </c>
      <c r="AT58" s="57" cm="1">
        <f t="array" ref="AT58">IFERROR(INDEX(Regulation, $AQ58, AT$11), 0)</f>
        <v>0.5</v>
      </c>
      <c r="AU58" s="57" cm="1">
        <f t="array" ref="AU58">IFERROR(INDEX(Regulation, $AQ58, AU$11), 0)</f>
        <v>0.75</v>
      </c>
      <c r="AV58" s="57" cm="1">
        <f t="array" ref="AV58">IFERROR(INDEX(Regulation, $AQ58, AV$11), 0)</f>
        <v>1</v>
      </c>
      <c r="AW58" s="65" cm="1">
        <f t="array" ref="AW58">IFERROR(IF(Y58&gt;0, Y58, W58*X58/3600/1000/AP58 * SUMPRODUCT($AZ58:$BD58, $AR58:$AV58^2.5)), 0)</f>
        <v>0</v>
      </c>
      <c r="AX58" s="59"/>
      <c r="AY58" s="63" t="str">
        <f t="shared" si="20"/>
        <v>-</v>
      </c>
      <c r="AZ58" s="63" cm="1">
        <f t="array" ref="AZ58">IFERROR(INDEX(Kat, $AY58, AZ$11), 0)</f>
        <v>0</v>
      </c>
      <c r="BA58" s="63" cm="1">
        <f t="array" ref="BA58">IFERROR(INDEX(Kat, $AY58, BA$11), 0)</f>
        <v>0</v>
      </c>
      <c r="BB58" s="63" cm="1">
        <f t="array" ref="BB58">IFERROR(INDEX(Kat, $AY58, BB$11), 0)</f>
        <v>0</v>
      </c>
      <c r="BC58" s="63" cm="1">
        <f t="array" ref="BC58">IFERROR(INDEX(Kat, $AY58, BC$11), 0)</f>
        <v>0</v>
      </c>
      <c r="BD58" s="63" cm="1">
        <f t="array" ref="BD58">IFERROR(INDEX(Kat, $AY58, BD$11), 0)</f>
        <v>0</v>
      </c>
      <c r="BE58" s="59"/>
      <c r="BF58" s="65">
        <v>49</v>
      </c>
      <c r="BG58" s="57">
        <f t="shared" si="15"/>
        <v>0</v>
      </c>
      <c r="BH58" s="57">
        <f t="shared" si="11"/>
        <v>1</v>
      </c>
      <c r="BI58" s="59"/>
      <c r="BJ58" s="63">
        <f t="shared" si="21"/>
        <v>0</v>
      </c>
      <c r="BK58" s="57" cm="1">
        <f t="array" ref="BK58">IF(BJ58&gt;0, INDEX(T, BJ58, 4), 1)</f>
        <v>1</v>
      </c>
      <c r="BL58" s="59"/>
      <c r="BM58" s="57">
        <v>1</v>
      </c>
      <c r="BN58" s="59"/>
      <c r="BO58" s="57">
        <f t="shared" si="12"/>
        <v>1</v>
      </c>
      <c r="BP58" s="66">
        <f t="shared" si="22"/>
        <v>0</v>
      </c>
      <c r="BQ58" s="63">
        <f t="shared" si="23"/>
        <v>0</v>
      </c>
      <c r="BR58" s="63" t="str" cm="1">
        <f t="array" ref="BR58">IF($BQ58&gt;0, INDEX($BW$12:$CL$19, $BQ58, $BP58+BR$11), "-")</f>
        <v>-</v>
      </c>
      <c r="BS58" s="63" t="str" cm="1">
        <f t="array" ref="BS58">IF($BQ58&gt;0, INDEX($BW$12:$CL$19, $BQ58, $BP58+BS$11), "-")</f>
        <v>-</v>
      </c>
      <c r="BT58" s="63" t="str" cm="1">
        <f t="array" ref="BT58">IF($BQ58&gt;0, INDEX($BW$12:$CL$19, $BQ58, $BP58+BT$11), "-")</f>
        <v>-</v>
      </c>
      <c r="BU58" s="63" t="str" cm="1">
        <f t="array" ref="BU58">IF($BQ58&gt;0, INDEX($BW$12:$CL$19, $BQ58, $BP58+BU$11), "-")</f>
        <v>-</v>
      </c>
      <c r="BV58" s="59"/>
      <c r="BW58" s="59"/>
      <c r="BX58" s="59"/>
      <c r="BY58" s="59"/>
      <c r="BZ58" s="59"/>
      <c r="CA58" s="59"/>
      <c r="CB58" s="59"/>
      <c r="CC58" s="59"/>
      <c r="CD58" s="59"/>
      <c r="CE58" s="59"/>
      <c r="CF58" s="59"/>
      <c r="CG58" s="59"/>
      <c r="CH58" s="59"/>
      <c r="CI58" s="59"/>
      <c r="CJ58" s="59"/>
      <c r="CK58" s="59"/>
      <c r="CL58" s="59"/>
      <c r="CM58" s="59"/>
    </row>
    <row r="59" spans="1:91" s="86" customFormat="1" ht="14.25" x14ac:dyDescent="0.2">
      <c r="A59" s="41" cm="1">
        <f t="array" ref="A59">IFERROR(INDEX(Operation, IFERROR(MATCH($M59, Y!$B$40:$B$51, 0), IFERROR(MATCH($M59, Y!$C$40:$C$51, 0), MATCH($M59, Y!$D$40:$D$51, 0))), 4), 0)</f>
        <v>0</v>
      </c>
      <c r="B59" s="92">
        <v>48</v>
      </c>
      <c r="C59" s="7"/>
      <c r="D59" s="7"/>
      <c r="E59" s="36"/>
      <c r="F59" s="8" t="str">
        <f>IF(ISBLANK(E59), "", VLOOKUP(E59, Z!$A$2:$C$4127, 3, FALSE))</f>
        <v/>
      </c>
      <c r="G59" s="53"/>
      <c r="H59" s="82"/>
      <c r="I59" s="49"/>
      <c r="J59" s="104"/>
      <c r="K59" s="104"/>
      <c r="L59" s="105"/>
      <c r="M59" s="40"/>
      <c r="N59" s="38"/>
      <c r="O59" s="38"/>
      <c r="P59" s="38"/>
      <c r="Q59" s="37">
        <f t="shared" si="7"/>
        <v>0</v>
      </c>
      <c r="R59" s="106"/>
      <c r="S59" s="106"/>
      <c r="T59" s="105"/>
      <c r="U59" s="81"/>
      <c r="V59" s="52"/>
      <c r="W59" s="38"/>
      <c r="X59" s="38"/>
      <c r="Y59" s="38"/>
      <c r="Z59" s="37">
        <f t="shared" si="8"/>
        <v>0</v>
      </c>
      <c r="AA59" s="6"/>
      <c r="AB59" s="7"/>
      <c r="AC59" s="36"/>
      <c r="AD59" s="8" t="str">
        <f>IF(ISBLANK(AC59), "", VLOOKUP(AC59, Z!$A$2:$C$4127, 3, FALSE))</f>
        <v/>
      </c>
      <c r="AE59" s="73"/>
      <c r="AF59" s="9">
        <f t="shared" si="9"/>
        <v>0</v>
      </c>
      <c r="AG59" s="46"/>
      <c r="AH59" s="57">
        <f t="shared" si="18"/>
        <v>1</v>
      </c>
      <c r="AI59" s="63" t="str">
        <f t="shared" si="19"/>
        <v>-</v>
      </c>
      <c r="AJ59" s="57" cm="1">
        <f t="array" ref="AJ59">IFERROR(INDEX(Regulation, $AI59, AJ$11), 0)</f>
        <v>0</v>
      </c>
      <c r="AK59" s="57" cm="1">
        <f t="array" ref="AK59">IFERROR(INDEX(Regulation, $AI59, AK$11), 0)</f>
        <v>0</v>
      </c>
      <c r="AL59" s="57" cm="1">
        <f t="array" ref="AL59">IFERROR(INDEX(Regulation, $AI59, AL$11), 0)</f>
        <v>0</v>
      </c>
      <c r="AM59" s="57" cm="1">
        <f t="array" ref="AM59">IFERROR(INDEX(Regulation, $AI59, AM$11), 0)</f>
        <v>0</v>
      </c>
      <c r="AN59" s="57" cm="1">
        <f t="array" ref="AN59">IFERROR(INDEX(Regulation, $AI59, AN$11), 0)</f>
        <v>0</v>
      </c>
      <c r="AO59" s="65" cm="1">
        <f t="array" ref="AO59">IF(P59&gt;0, P59, N59*O59/3600/1000/AH59 * SUMPRODUCT($AZ59:$BD59, $AJ59:$AN59^2.5))</f>
        <v>0</v>
      </c>
      <c r="AP59" s="57">
        <f t="shared" si="10"/>
        <v>0</v>
      </c>
      <c r="AQ59" s="63">
        <v>3</v>
      </c>
      <c r="AR59" s="57" cm="1">
        <f t="array" ref="AR59">IFERROR(INDEX(Regulation, $AQ59, AR$11), 0)</f>
        <v>0</v>
      </c>
      <c r="AS59" s="57" cm="1">
        <f t="array" ref="AS59">IFERROR(INDEX(Regulation, $AQ59, AS$11), 0)</f>
        <v>0.3</v>
      </c>
      <c r="AT59" s="57" cm="1">
        <f t="array" ref="AT59">IFERROR(INDEX(Regulation, $AQ59, AT$11), 0)</f>
        <v>0.5</v>
      </c>
      <c r="AU59" s="57" cm="1">
        <f t="array" ref="AU59">IFERROR(INDEX(Regulation, $AQ59, AU$11), 0)</f>
        <v>0.75</v>
      </c>
      <c r="AV59" s="57" cm="1">
        <f t="array" ref="AV59">IFERROR(INDEX(Regulation, $AQ59, AV$11), 0)</f>
        <v>1</v>
      </c>
      <c r="AW59" s="65" cm="1">
        <f t="array" ref="AW59">IFERROR(IF(Y59&gt;0, Y59, W59*X59/3600/1000/AP59 * SUMPRODUCT($AZ59:$BD59, $AR59:$AV59^2.5)), 0)</f>
        <v>0</v>
      </c>
      <c r="AX59" s="59"/>
      <c r="AY59" s="63" t="str">
        <f t="shared" si="20"/>
        <v>-</v>
      </c>
      <c r="AZ59" s="63" cm="1">
        <f t="array" ref="AZ59">IFERROR(INDEX(Kat, $AY59, AZ$11), 0)</f>
        <v>0</v>
      </c>
      <c r="BA59" s="63" cm="1">
        <f t="array" ref="BA59">IFERROR(INDEX(Kat, $AY59, BA$11), 0)</f>
        <v>0</v>
      </c>
      <c r="BB59" s="63" cm="1">
        <f t="array" ref="BB59">IFERROR(INDEX(Kat, $AY59, BB$11), 0)</f>
        <v>0</v>
      </c>
      <c r="BC59" s="63" cm="1">
        <f t="array" ref="BC59">IFERROR(INDEX(Kat, $AY59, BC$11), 0)</f>
        <v>0</v>
      </c>
      <c r="BD59" s="63" cm="1">
        <f t="array" ref="BD59">IFERROR(INDEX(Kat, $AY59, BD$11), 0)</f>
        <v>0</v>
      </c>
      <c r="BE59" s="59"/>
      <c r="BF59" s="65">
        <v>49</v>
      </c>
      <c r="BG59" s="57">
        <f t="shared" si="15"/>
        <v>0</v>
      </c>
      <c r="BH59" s="57">
        <f t="shared" si="11"/>
        <v>1</v>
      </c>
      <c r="BI59" s="59"/>
      <c r="BJ59" s="63">
        <f t="shared" si="21"/>
        <v>0</v>
      </c>
      <c r="BK59" s="57" cm="1">
        <f t="array" ref="BK59">IF(BJ59&gt;0, INDEX(T, BJ59, 4), 1)</f>
        <v>1</v>
      </c>
      <c r="BL59" s="59"/>
      <c r="BM59" s="57">
        <v>1</v>
      </c>
      <c r="BN59" s="59"/>
      <c r="BO59" s="57">
        <f t="shared" si="12"/>
        <v>1</v>
      </c>
      <c r="BP59" s="66">
        <f t="shared" si="22"/>
        <v>0</v>
      </c>
      <c r="BQ59" s="63">
        <f t="shared" si="23"/>
        <v>0</v>
      </c>
      <c r="BR59" s="63" t="str" cm="1">
        <f t="array" ref="BR59">IF($BQ59&gt;0, INDEX($BW$12:$CL$19, $BQ59, $BP59+BR$11), "-")</f>
        <v>-</v>
      </c>
      <c r="BS59" s="63" t="str" cm="1">
        <f t="array" ref="BS59">IF($BQ59&gt;0, INDEX($BW$12:$CL$19, $BQ59, $BP59+BS$11), "-")</f>
        <v>-</v>
      </c>
      <c r="BT59" s="63" t="str" cm="1">
        <f t="array" ref="BT59">IF($BQ59&gt;0, INDEX($BW$12:$CL$19, $BQ59, $BP59+BT$11), "-")</f>
        <v>-</v>
      </c>
      <c r="BU59" s="63" t="str" cm="1">
        <f t="array" ref="BU59">IF($BQ59&gt;0, INDEX($BW$12:$CL$19, $BQ59, $BP59+BU$11), "-")</f>
        <v>-</v>
      </c>
      <c r="BV59" s="59"/>
      <c r="BW59" s="59"/>
      <c r="BX59" s="59"/>
      <c r="BY59" s="59"/>
      <c r="BZ59" s="59"/>
      <c r="CA59" s="59"/>
      <c r="CB59" s="59"/>
      <c r="CC59" s="59"/>
      <c r="CD59" s="59"/>
      <c r="CE59" s="59"/>
      <c r="CF59" s="59"/>
      <c r="CG59" s="59"/>
      <c r="CH59" s="59"/>
      <c r="CI59" s="59"/>
      <c r="CJ59" s="59"/>
      <c r="CK59" s="59"/>
      <c r="CL59" s="59"/>
      <c r="CM59" s="59"/>
    </row>
    <row r="60" spans="1:91" s="86" customFormat="1" ht="14.25" x14ac:dyDescent="0.2">
      <c r="A60" s="41" cm="1">
        <f t="array" ref="A60">IFERROR(INDEX(Operation, IFERROR(MATCH($M60, Y!$B$40:$B$51, 0), IFERROR(MATCH($M60, Y!$C$40:$C$51, 0), MATCH($M60, Y!$D$40:$D$51, 0))), 4), 0)</f>
        <v>0</v>
      </c>
      <c r="B60" s="92">
        <v>49</v>
      </c>
      <c r="C60" s="7"/>
      <c r="D60" s="7"/>
      <c r="E60" s="36"/>
      <c r="F60" s="8" t="str">
        <f>IF(ISBLANK(E60), "", VLOOKUP(E60, Z!$A$2:$C$4127, 3, FALSE))</f>
        <v/>
      </c>
      <c r="G60" s="53"/>
      <c r="H60" s="82"/>
      <c r="I60" s="49"/>
      <c r="J60" s="104"/>
      <c r="K60" s="104"/>
      <c r="L60" s="105"/>
      <c r="M60" s="40"/>
      <c r="N60" s="38"/>
      <c r="O60" s="38"/>
      <c r="P60" s="38"/>
      <c r="Q60" s="37">
        <f t="shared" si="7"/>
        <v>0</v>
      </c>
      <c r="R60" s="106"/>
      <c r="S60" s="106"/>
      <c r="T60" s="105"/>
      <c r="U60" s="81"/>
      <c r="V60" s="52"/>
      <c r="W60" s="38"/>
      <c r="X60" s="38"/>
      <c r="Y60" s="38"/>
      <c r="Z60" s="37">
        <f t="shared" si="8"/>
        <v>0</v>
      </c>
      <c r="AA60" s="6"/>
      <c r="AB60" s="7"/>
      <c r="AC60" s="36"/>
      <c r="AD60" s="8" t="str">
        <f>IF(ISBLANK(AC60), "", VLOOKUP(AC60, Z!$A$2:$C$4127, 3, FALSE))</f>
        <v/>
      </c>
      <c r="AE60" s="73"/>
      <c r="AF60" s="9">
        <f t="shared" si="9"/>
        <v>0</v>
      </c>
      <c r="AG60" s="46"/>
      <c r="AH60" s="57">
        <f t="shared" si="18"/>
        <v>1</v>
      </c>
      <c r="AI60" s="63" t="str">
        <f t="shared" si="19"/>
        <v>-</v>
      </c>
      <c r="AJ60" s="57" cm="1">
        <f t="array" ref="AJ60">IFERROR(INDEX(Regulation, $AI60, AJ$11), 0)</f>
        <v>0</v>
      </c>
      <c r="AK60" s="57" cm="1">
        <f t="array" ref="AK60">IFERROR(INDEX(Regulation, $AI60, AK$11), 0)</f>
        <v>0</v>
      </c>
      <c r="AL60" s="57" cm="1">
        <f t="array" ref="AL60">IFERROR(INDEX(Regulation, $AI60, AL$11), 0)</f>
        <v>0</v>
      </c>
      <c r="AM60" s="57" cm="1">
        <f t="array" ref="AM60">IFERROR(INDEX(Regulation, $AI60, AM$11), 0)</f>
        <v>0</v>
      </c>
      <c r="AN60" s="57" cm="1">
        <f t="array" ref="AN60">IFERROR(INDEX(Regulation, $AI60, AN$11), 0)</f>
        <v>0</v>
      </c>
      <c r="AO60" s="65" cm="1">
        <f t="array" ref="AO60">IF(P60&gt;0, P60, N60*O60/3600/1000/AH60 * SUMPRODUCT($AZ60:$BD60, $AJ60:$AN60^2.5))</f>
        <v>0</v>
      </c>
      <c r="AP60" s="57">
        <f t="shared" si="10"/>
        <v>0</v>
      </c>
      <c r="AQ60" s="63">
        <v>3</v>
      </c>
      <c r="AR60" s="57" cm="1">
        <f t="array" ref="AR60">IFERROR(INDEX(Regulation, $AQ60, AR$11), 0)</f>
        <v>0</v>
      </c>
      <c r="AS60" s="57" cm="1">
        <f t="array" ref="AS60">IFERROR(INDEX(Regulation, $AQ60, AS$11), 0)</f>
        <v>0.3</v>
      </c>
      <c r="AT60" s="57" cm="1">
        <f t="array" ref="AT60">IFERROR(INDEX(Regulation, $AQ60, AT$11), 0)</f>
        <v>0.5</v>
      </c>
      <c r="AU60" s="57" cm="1">
        <f t="array" ref="AU60">IFERROR(INDEX(Regulation, $AQ60, AU$11), 0)</f>
        <v>0.75</v>
      </c>
      <c r="AV60" s="57" cm="1">
        <f t="array" ref="AV60">IFERROR(INDEX(Regulation, $AQ60, AV$11), 0)</f>
        <v>1</v>
      </c>
      <c r="AW60" s="65" cm="1">
        <f t="array" ref="AW60">IFERROR(IF(Y60&gt;0, Y60, W60*X60/3600/1000/AP60 * SUMPRODUCT($AZ60:$BD60, $AR60:$AV60^2.5)), 0)</f>
        <v>0</v>
      </c>
      <c r="AX60" s="59"/>
      <c r="AY60" s="63" t="str">
        <f t="shared" si="20"/>
        <v>-</v>
      </c>
      <c r="AZ60" s="63" cm="1">
        <f t="array" ref="AZ60">IFERROR(INDEX(Kat, $AY60, AZ$11), 0)</f>
        <v>0</v>
      </c>
      <c r="BA60" s="63" cm="1">
        <f t="array" ref="BA60">IFERROR(INDEX(Kat, $AY60, BA$11), 0)</f>
        <v>0</v>
      </c>
      <c r="BB60" s="63" cm="1">
        <f t="array" ref="BB60">IFERROR(INDEX(Kat, $AY60, BB$11), 0)</f>
        <v>0</v>
      </c>
      <c r="BC60" s="63" cm="1">
        <f t="array" ref="BC60">IFERROR(INDEX(Kat, $AY60, BC$11), 0)</f>
        <v>0</v>
      </c>
      <c r="BD60" s="63" cm="1">
        <f t="array" ref="BD60">IFERROR(INDEX(Kat, $AY60, BD$11), 0)</f>
        <v>0</v>
      </c>
      <c r="BE60" s="59"/>
      <c r="BF60" s="65">
        <v>49</v>
      </c>
      <c r="BG60" s="57">
        <f t="shared" si="15"/>
        <v>0</v>
      </c>
      <c r="BH60" s="57">
        <f t="shared" si="11"/>
        <v>1</v>
      </c>
      <c r="BI60" s="59"/>
      <c r="BJ60" s="63">
        <f t="shared" si="21"/>
        <v>0</v>
      </c>
      <c r="BK60" s="57" cm="1">
        <f t="array" ref="BK60">IF(BJ60&gt;0, INDEX(T, BJ60, 4), 1)</f>
        <v>1</v>
      </c>
      <c r="BL60" s="59"/>
      <c r="BM60" s="57">
        <v>1</v>
      </c>
      <c r="BN60" s="59"/>
      <c r="BO60" s="57">
        <f t="shared" si="12"/>
        <v>1</v>
      </c>
      <c r="BP60" s="66">
        <f t="shared" si="22"/>
        <v>0</v>
      </c>
      <c r="BQ60" s="63">
        <f t="shared" si="23"/>
        <v>0</v>
      </c>
      <c r="BR60" s="63" t="str" cm="1">
        <f t="array" ref="BR60">IF($BQ60&gt;0, INDEX($BW$12:$CL$19, $BQ60, $BP60+BR$11), "-")</f>
        <v>-</v>
      </c>
      <c r="BS60" s="63" t="str" cm="1">
        <f t="array" ref="BS60">IF($BQ60&gt;0, INDEX($BW$12:$CL$19, $BQ60, $BP60+BS$11), "-")</f>
        <v>-</v>
      </c>
      <c r="BT60" s="63" t="str" cm="1">
        <f t="array" ref="BT60">IF($BQ60&gt;0, INDEX($BW$12:$CL$19, $BQ60, $BP60+BT$11), "-")</f>
        <v>-</v>
      </c>
      <c r="BU60" s="63" t="str" cm="1">
        <f t="array" ref="BU60">IF($BQ60&gt;0, INDEX($BW$12:$CL$19, $BQ60, $BP60+BU$11), "-")</f>
        <v>-</v>
      </c>
      <c r="BV60" s="59"/>
      <c r="BW60" s="59"/>
      <c r="BX60" s="59"/>
      <c r="BY60" s="59"/>
      <c r="BZ60" s="59"/>
      <c r="CA60" s="59"/>
      <c r="CB60" s="59"/>
      <c r="CC60" s="59"/>
      <c r="CD60" s="59"/>
      <c r="CE60" s="59"/>
      <c r="CF60" s="59"/>
      <c r="CG60" s="59"/>
      <c r="CH60" s="59"/>
      <c r="CI60" s="59"/>
      <c r="CJ60" s="59"/>
      <c r="CK60" s="59"/>
      <c r="CL60" s="59"/>
      <c r="CM60" s="59"/>
    </row>
    <row r="61" spans="1:91" s="86" customFormat="1" ht="14.25" x14ac:dyDescent="0.2">
      <c r="A61" s="41" cm="1">
        <f t="array" ref="A61">IFERROR(INDEX(Operation, IFERROR(MATCH($M61, Y!$B$40:$B$51, 0), IFERROR(MATCH($M61, Y!$C$40:$C$51, 0), MATCH($M61, Y!$D$40:$D$51, 0))), 4), 0)</f>
        <v>0</v>
      </c>
      <c r="B61" s="92">
        <v>50</v>
      </c>
      <c r="C61" s="7"/>
      <c r="D61" s="7"/>
      <c r="E61" s="36"/>
      <c r="F61" s="8" t="str">
        <f>IF(ISBLANK(E61), "", VLOOKUP(E61, Z!$A$2:$C$4127, 3, FALSE))</f>
        <v/>
      </c>
      <c r="G61" s="53"/>
      <c r="H61" s="82"/>
      <c r="I61" s="49"/>
      <c r="J61" s="104"/>
      <c r="K61" s="104"/>
      <c r="L61" s="105"/>
      <c r="M61" s="40"/>
      <c r="N61" s="38"/>
      <c r="O61" s="38"/>
      <c r="P61" s="38"/>
      <c r="Q61" s="37">
        <f t="shared" si="7"/>
        <v>0</v>
      </c>
      <c r="R61" s="106"/>
      <c r="S61" s="106"/>
      <c r="T61" s="105"/>
      <c r="U61" s="81"/>
      <c r="V61" s="52"/>
      <c r="W61" s="38"/>
      <c r="X61" s="38"/>
      <c r="Y61" s="38"/>
      <c r="Z61" s="37">
        <f t="shared" si="8"/>
        <v>0</v>
      </c>
      <c r="AA61" s="6"/>
      <c r="AB61" s="7"/>
      <c r="AC61" s="36"/>
      <c r="AD61" s="8" t="str">
        <f>IF(ISBLANK(AC61), "", VLOOKUP(AC61, Z!$A$2:$C$4127, 3, FALSE))</f>
        <v/>
      </c>
      <c r="AE61" s="73"/>
      <c r="AF61" s="9">
        <f t="shared" si="9"/>
        <v>0</v>
      </c>
      <c r="AG61" s="46"/>
      <c r="AH61" s="57">
        <f t="shared" si="18"/>
        <v>1</v>
      </c>
      <c r="AI61" s="63" t="str">
        <f t="shared" si="19"/>
        <v>-</v>
      </c>
      <c r="AJ61" s="57" cm="1">
        <f t="array" ref="AJ61">IFERROR(INDEX(Regulation, $AI61, AJ$11), 0)</f>
        <v>0</v>
      </c>
      <c r="AK61" s="57" cm="1">
        <f t="array" ref="AK61">IFERROR(INDEX(Regulation, $AI61, AK$11), 0)</f>
        <v>0</v>
      </c>
      <c r="AL61" s="57" cm="1">
        <f t="array" ref="AL61">IFERROR(INDEX(Regulation, $AI61, AL$11), 0)</f>
        <v>0</v>
      </c>
      <c r="AM61" s="57" cm="1">
        <f t="array" ref="AM61">IFERROR(INDEX(Regulation, $AI61, AM$11), 0)</f>
        <v>0</v>
      </c>
      <c r="AN61" s="57" cm="1">
        <f t="array" ref="AN61">IFERROR(INDEX(Regulation, $AI61, AN$11), 0)</f>
        <v>0</v>
      </c>
      <c r="AO61" s="65" cm="1">
        <f t="array" ref="AO61">IF(P61&gt;0, P61, N61*O61/3600/1000/AH61 * SUMPRODUCT($AZ61:$BD61, $AJ61:$AN61^2.5))</f>
        <v>0</v>
      </c>
      <c r="AP61" s="57">
        <f t="shared" si="10"/>
        <v>0</v>
      </c>
      <c r="AQ61" s="63">
        <v>3</v>
      </c>
      <c r="AR61" s="57" cm="1">
        <f t="array" ref="AR61">IFERROR(INDEX(Regulation, $AQ61, AR$11), 0)</f>
        <v>0</v>
      </c>
      <c r="AS61" s="57" cm="1">
        <f t="array" ref="AS61">IFERROR(INDEX(Regulation, $AQ61, AS$11), 0)</f>
        <v>0.3</v>
      </c>
      <c r="AT61" s="57" cm="1">
        <f t="array" ref="AT61">IFERROR(INDEX(Regulation, $AQ61, AT$11), 0)</f>
        <v>0.5</v>
      </c>
      <c r="AU61" s="57" cm="1">
        <f t="array" ref="AU61">IFERROR(INDEX(Regulation, $AQ61, AU$11), 0)</f>
        <v>0.75</v>
      </c>
      <c r="AV61" s="57" cm="1">
        <f t="array" ref="AV61">IFERROR(INDEX(Regulation, $AQ61, AV$11), 0)</f>
        <v>1</v>
      </c>
      <c r="AW61" s="65" cm="1">
        <f t="array" ref="AW61">IFERROR(IF(Y61&gt;0, Y61, W61*X61/3600/1000/AP61 * SUMPRODUCT($AZ61:$BD61, $AR61:$AV61^2.5)), 0)</f>
        <v>0</v>
      </c>
      <c r="AX61" s="59"/>
      <c r="AY61" s="63" t="str">
        <f t="shared" si="20"/>
        <v>-</v>
      </c>
      <c r="AZ61" s="63" cm="1">
        <f t="array" ref="AZ61">IFERROR(INDEX(Kat, $AY61, AZ$11), 0)</f>
        <v>0</v>
      </c>
      <c r="BA61" s="63" cm="1">
        <f t="array" ref="BA61">IFERROR(INDEX(Kat, $AY61, BA$11), 0)</f>
        <v>0</v>
      </c>
      <c r="BB61" s="63" cm="1">
        <f t="array" ref="BB61">IFERROR(INDEX(Kat, $AY61, BB$11), 0)</f>
        <v>0</v>
      </c>
      <c r="BC61" s="63" cm="1">
        <f t="array" ref="BC61">IFERROR(INDEX(Kat, $AY61, BC$11), 0)</f>
        <v>0</v>
      </c>
      <c r="BD61" s="63" cm="1">
        <f t="array" ref="BD61">IFERROR(INDEX(Kat, $AY61, BD$11), 0)</f>
        <v>0</v>
      </c>
      <c r="BE61" s="59"/>
      <c r="BF61" s="65">
        <v>49</v>
      </c>
      <c r="BG61" s="57">
        <f t="shared" si="15"/>
        <v>0</v>
      </c>
      <c r="BH61" s="57">
        <f t="shared" si="11"/>
        <v>1</v>
      </c>
      <c r="BI61" s="59"/>
      <c r="BJ61" s="63">
        <f t="shared" si="21"/>
        <v>0</v>
      </c>
      <c r="BK61" s="57" cm="1">
        <f t="array" ref="BK61">IF(BJ61&gt;0, INDEX(T, BJ61, 4), 1)</f>
        <v>1</v>
      </c>
      <c r="BL61" s="59"/>
      <c r="BM61" s="57">
        <v>1</v>
      </c>
      <c r="BN61" s="59"/>
      <c r="BO61" s="57">
        <f t="shared" si="12"/>
        <v>1</v>
      </c>
      <c r="BP61" s="66">
        <f t="shared" si="22"/>
        <v>0</v>
      </c>
      <c r="BQ61" s="63">
        <f t="shared" si="23"/>
        <v>0</v>
      </c>
      <c r="BR61" s="63" t="str" cm="1">
        <f t="array" ref="BR61">IF($BQ61&gt;0, INDEX($BW$12:$CL$19, $BQ61, $BP61+BR$11), "-")</f>
        <v>-</v>
      </c>
      <c r="BS61" s="63" t="str" cm="1">
        <f t="array" ref="BS61">IF($BQ61&gt;0, INDEX($BW$12:$CL$19, $BQ61, $BP61+BS$11), "-")</f>
        <v>-</v>
      </c>
      <c r="BT61" s="63" t="str" cm="1">
        <f t="array" ref="BT61">IF($BQ61&gt;0, INDEX($BW$12:$CL$19, $BQ61, $BP61+BT$11), "-")</f>
        <v>-</v>
      </c>
      <c r="BU61" s="63" t="str" cm="1">
        <f t="array" ref="BU61">IF($BQ61&gt;0, INDEX($BW$12:$CL$19, $BQ61, $BP61+BU$11), "-")</f>
        <v>-</v>
      </c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59"/>
      <c r="CI61" s="59"/>
      <c r="CJ61" s="59"/>
      <c r="CK61" s="59"/>
      <c r="CL61" s="59"/>
      <c r="CM61" s="59"/>
    </row>
    <row r="62" spans="1:91" s="86" customFormat="1" ht="14.25" x14ac:dyDescent="0.2">
      <c r="A62" s="41" cm="1">
        <f t="array" ref="A62">IFERROR(INDEX(Operation, IFERROR(MATCH($M62, Y!$B$40:$B$51, 0), IFERROR(MATCH($M62, Y!$C$40:$C$51, 0), MATCH($M62, Y!$D$40:$D$51, 0))), 4), 0)</f>
        <v>0</v>
      </c>
      <c r="B62" s="92">
        <v>51</v>
      </c>
      <c r="C62" s="7"/>
      <c r="D62" s="7"/>
      <c r="E62" s="36"/>
      <c r="F62" s="8" t="str">
        <f>IF(ISBLANK(E62), "", VLOOKUP(E62, Z!$A$2:$C$4127, 3, FALSE))</f>
        <v/>
      </c>
      <c r="G62" s="53"/>
      <c r="H62" s="82"/>
      <c r="I62" s="49"/>
      <c r="J62" s="104"/>
      <c r="K62" s="104"/>
      <c r="L62" s="105"/>
      <c r="M62" s="40"/>
      <c r="N62" s="38"/>
      <c r="O62" s="38"/>
      <c r="P62" s="38"/>
      <c r="Q62" s="37">
        <f t="shared" si="7"/>
        <v>0</v>
      </c>
      <c r="R62" s="106"/>
      <c r="S62" s="106"/>
      <c r="T62" s="105"/>
      <c r="U62" s="81"/>
      <c r="V62" s="52"/>
      <c r="W62" s="38"/>
      <c r="X62" s="38"/>
      <c r="Y62" s="38"/>
      <c r="Z62" s="37">
        <f t="shared" si="8"/>
        <v>0</v>
      </c>
      <c r="AA62" s="6"/>
      <c r="AB62" s="7"/>
      <c r="AC62" s="36"/>
      <c r="AD62" s="8" t="str">
        <f>IF(ISBLANK(AC62), "", VLOOKUP(AC62, Z!$A$2:$C$4127, 3, FALSE))</f>
        <v/>
      </c>
      <c r="AE62" s="73"/>
      <c r="AF62" s="9">
        <f t="shared" si="9"/>
        <v>0</v>
      </c>
      <c r="AG62" s="46"/>
      <c r="AH62" s="57">
        <f t="shared" si="18"/>
        <v>1</v>
      </c>
      <c r="AI62" s="63" t="str">
        <f t="shared" si="19"/>
        <v>-</v>
      </c>
      <c r="AJ62" s="57" cm="1">
        <f t="array" ref="AJ62">IFERROR(INDEX(Regulation, $AI62, AJ$11), 0)</f>
        <v>0</v>
      </c>
      <c r="AK62" s="57" cm="1">
        <f t="array" ref="AK62">IFERROR(INDEX(Regulation, $AI62, AK$11), 0)</f>
        <v>0</v>
      </c>
      <c r="AL62" s="57" cm="1">
        <f t="array" ref="AL62">IFERROR(INDEX(Regulation, $AI62, AL$11), 0)</f>
        <v>0</v>
      </c>
      <c r="AM62" s="57" cm="1">
        <f t="array" ref="AM62">IFERROR(INDEX(Regulation, $AI62, AM$11), 0)</f>
        <v>0</v>
      </c>
      <c r="AN62" s="57" cm="1">
        <f t="array" ref="AN62">IFERROR(INDEX(Regulation, $AI62, AN$11), 0)</f>
        <v>0</v>
      </c>
      <c r="AO62" s="65" cm="1">
        <f t="array" ref="AO62">IF(P62&gt;0, P62, N62*O62/3600/1000/AH62 * SUMPRODUCT($AZ62:$BD62, $AJ62:$AN62^2.5))</f>
        <v>0</v>
      </c>
      <c r="AP62" s="57">
        <f t="shared" si="10"/>
        <v>0</v>
      </c>
      <c r="AQ62" s="63">
        <v>3</v>
      </c>
      <c r="AR62" s="57" cm="1">
        <f t="array" ref="AR62">IFERROR(INDEX(Regulation, $AQ62, AR$11), 0)</f>
        <v>0</v>
      </c>
      <c r="AS62" s="57" cm="1">
        <f t="array" ref="AS62">IFERROR(INDEX(Regulation, $AQ62, AS$11), 0)</f>
        <v>0.3</v>
      </c>
      <c r="AT62" s="57" cm="1">
        <f t="array" ref="AT62">IFERROR(INDEX(Regulation, $AQ62, AT$11), 0)</f>
        <v>0.5</v>
      </c>
      <c r="AU62" s="57" cm="1">
        <f t="array" ref="AU62">IFERROR(INDEX(Regulation, $AQ62, AU$11), 0)</f>
        <v>0.75</v>
      </c>
      <c r="AV62" s="57" cm="1">
        <f t="array" ref="AV62">IFERROR(INDEX(Regulation, $AQ62, AV$11), 0)</f>
        <v>1</v>
      </c>
      <c r="AW62" s="65" cm="1">
        <f t="array" ref="AW62">IFERROR(IF(Y62&gt;0, Y62, W62*X62/3600/1000/AP62 * SUMPRODUCT($AZ62:$BD62, $AR62:$AV62^2.5)), 0)</f>
        <v>0</v>
      </c>
      <c r="AX62" s="59"/>
      <c r="AY62" s="63" t="str">
        <f t="shared" si="20"/>
        <v>-</v>
      </c>
      <c r="AZ62" s="63" cm="1">
        <f t="array" ref="AZ62">IFERROR(INDEX(Kat, $AY62, AZ$11), 0)</f>
        <v>0</v>
      </c>
      <c r="BA62" s="63" cm="1">
        <f t="array" ref="BA62">IFERROR(INDEX(Kat, $AY62, BA$11), 0)</f>
        <v>0</v>
      </c>
      <c r="BB62" s="63" cm="1">
        <f t="array" ref="BB62">IFERROR(INDEX(Kat, $AY62, BB$11), 0)</f>
        <v>0</v>
      </c>
      <c r="BC62" s="63" cm="1">
        <f t="array" ref="BC62">IFERROR(INDEX(Kat, $AY62, BC$11), 0)</f>
        <v>0</v>
      </c>
      <c r="BD62" s="63" cm="1">
        <f t="array" ref="BD62">IFERROR(INDEX(Kat, $AY62, BD$11), 0)</f>
        <v>0</v>
      </c>
      <c r="BE62" s="59"/>
      <c r="BF62" s="65">
        <v>49</v>
      </c>
      <c r="BG62" s="57">
        <f t="shared" si="15"/>
        <v>0</v>
      </c>
      <c r="BH62" s="57">
        <f t="shared" si="11"/>
        <v>1</v>
      </c>
      <c r="BI62" s="59"/>
      <c r="BJ62" s="63">
        <f t="shared" si="21"/>
        <v>0</v>
      </c>
      <c r="BK62" s="57" cm="1">
        <f t="array" ref="BK62">IF(BJ62&gt;0, INDEX(T, BJ62, 4), 1)</f>
        <v>1</v>
      </c>
      <c r="BL62" s="59"/>
      <c r="BM62" s="57">
        <v>1</v>
      </c>
      <c r="BN62" s="59"/>
      <c r="BO62" s="57">
        <f t="shared" si="12"/>
        <v>1</v>
      </c>
      <c r="BP62" s="66">
        <f t="shared" si="22"/>
        <v>0</v>
      </c>
      <c r="BQ62" s="63">
        <f t="shared" si="23"/>
        <v>0</v>
      </c>
      <c r="BR62" s="63" t="str" cm="1">
        <f t="array" ref="BR62">IF($BQ62&gt;0, INDEX($BW$12:$CL$19, $BQ62, $BP62+BR$11), "-")</f>
        <v>-</v>
      </c>
      <c r="BS62" s="63" t="str" cm="1">
        <f t="array" ref="BS62">IF($BQ62&gt;0, INDEX($BW$12:$CL$19, $BQ62, $BP62+BS$11), "-")</f>
        <v>-</v>
      </c>
      <c r="BT62" s="63" t="str" cm="1">
        <f t="array" ref="BT62">IF($BQ62&gt;0, INDEX($BW$12:$CL$19, $BQ62, $BP62+BT$11), "-")</f>
        <v>-</v>
      </c>
      <c r="BU62" s="63" t="str" cm="1">
        <f t="array" ref="BU62">IF($BQ62&gt;0, INDEX($BW$12:$CL$19, $BQ62, $BP62+BU$11), "-")</f>
        <v>-</v>
      </c>
      <c r="BV62" s="59"/>
      <c r="BW62" s="59"/>
      <c r="BX62" s="59"/>
      <c r="BY62" s="59"/>
      <c r="BZ62" s="59"/>
      <c r="CA62" s="59"/>
      <c r="CB62" s="59"/>
      <c r="CC62" s="59"/>
      <c r="CD62" s="59"/>
      <c r="CE62" s="59"/>
      <c r="CF62" s="59"/>
      <c r="CG62" s="59"/>
      <c r="CH62" s="59"/>
      <c r="CI62" s="59"/>
      <c r="CJ62" s="59"/>
      <c r="CK62" s="59"/>
      <c r="CL62" s="59"/>
      <c r="CM62" s="59"/>
    </row>
    <row r="63" spans="1:91" s="86" customFormat="1" ht="14.25" x14ac:dyDescent="0.2">
      <c r="A63" s="41" cm="1">
        <f t="array" ref="A63">IFERROR(INDEX(Operation, IFERROR(MATCH($M63, Y!$B$40:$B$51, 0), IFERROR(MATCH($M63, Y!$C$40:$C$51, 0), MATCH($M63, Y!$D$40:$D$51, 0))), 4), 0)</f>
        <v>0</v>
      </c>
      <c r="B63" s="92">
        <v>52</v>
      </c>
      <c r="C63" s="7"/>
      <c r="D63" s="7"/>
      <c r="E63" s="36"/>
      <c r="F63" s="8" t="str">
        <f>IF(ISBLANK(E63), "", VLOOKUP(E63, Z!$A$2:$C$4127, 3, FALSE))</f>
        <v/>
      </c>
      <c r="G63" s="53"/>
      <c r="H63" s="82"/>
      <c r="I63" s="49"/>
      <c r="J63" s="104"/>
      <c r="K63" s="104"/>
      <c r="L63" s="105"/>
      <c r="M63" s="40"/>
      <c r="N63" s="38"/>
      <c r="O63" s="38"/>
      <c r="P63" s="38"/>
      <c r="Q63" s="37">
        <f t="shared" si="7"/>
        <v>0</v>
      </c>
      <c r="R63" s="106"/>
      <c r="S63" s="106"/>
      <c r="T63" s="105"/>
      <c r="U63" s="81"/>
      <c r="V63" s="52"/>
      <c r="W63" s="38"/>
      <c r="X63" s="38"/>
      <c r="Y63" s="38"/>
      <c r="Z63" s="37">
        <f t="shared" si="8"/>
        <v>0</v>
      </c>
      <c r="AA63" s="6"/>
      <c r="AB63" s="7"/>
      <c r="AC63" s="36"/>
      <c r="AD63" s="8" t="str">
        <f>IF(ISBLANK(AC63), "", VLOOKUP(AC63, Z!$A$2:$C$4127, 3, FALSE))</f>
        <v/>
      </c>
      <c r="AE63" s="73"/>
      <c r="AF63" s="9">
        <f t="shared" si="9"/>
        <v>0</v>
      </c>
      <c r="AG63" s="46"/>
      <c r="AH63" s="57">
        <f t="shared" si="18"/>
        <v>1</v>
      </c>
      <c r="AI63" s="63" t="str">
        <f t="shared" si="19"/>
        <v>-</v>
      </c>
      <c r="AJ63" s="57" cm="1">
        <f t="array" ref="AJ63">IFERROR(INDEX(Regulation, $AI63, AJ$11), 0)</f>
        <v>0</v>
      </c>
      <c r="AK63" s="57" cm="1">
        <f t="array" ref="AK63">IFERROR(INDEX(Regulation, $AI63, AK$11), 0)</f>
        <v>0</v>
      </c>
      <c r="AL63" s="57" cm="1">
        <f t="array" ref="AL63">IFERROR(INDEX(Regulation, $AI63, AL$11), 0)</f>
        <v>0</v>
      </c>
      <c r="AM63" s="57" cm="1">
        <f t="array" ref="AM63">IFERROR(INDEX(Regulation, $AI63, AM$11), 0)</f>
        <v>0</v>
      </c>
      <c r="AN63" s="57" cm="1">
        <f t="array" ref="AN63">IFERROR(INDEX(Regulation, $AI63, AN$11), 0)</f>
        <v>0</v>
      </c>
      <c r="AO63" s="65" cm="1">
        <f t="array" ref="AO63">IF(P63&gt;0, P63, N63*O63/3600/1000/AH63 * SUMPRODUCT($AZ63:$BD63, $AJ63:$AN63^2.5))</f>
        <v>0</v>
      </c>
      <c r="AP63" s="57">
        <f t="shared" si="10"/>
        <v>0</v>
      </c>
      <c r="AQ63" s="63">
        <v>3</v>
      </c>
      <c r="AR63" s="57" cm="1">
        <f t="array" ref="AR63">IFERROR(INDEX(Regulation, $AQ63, AR$11), 0)</f>
        <v>0</v>
      </c>
      <c r="AS63" s="57" cm="1">
        <f t="array" ref="AS63">IFERROR(INDEX(Regulation, $AQ63, AS$11), 0)</f>
        <v>0.3</v>
      </c>
      <c r="AT63" s="57" cm="1">
        <f t="array" ref="AT63">IFERROR(INDEX(Regulation, $AQ63, AT$11), 0)</f>
        <v>0.5</v>
      </c>
      <c r="AU63" s="57" cm="1">
        <f t="array" ref="AU63">IFERROR(INDEX(Regulation, $AQ63, AU$11), 0)</f>
        <v>0.75</v>
      </c>
      <c r="AV63" s="57" cm="1">
        <f t="array" ref="AV63">IFERROR(INDEX(Regulation, $AQ63, AV$11), 0)</f>
        <v>1</v>
      </c>
      <c r="AW63" s="65" cm="1">
        <f t="array" ref="AW63">IFERROR(IF(Y63&gt;0, Y63, W63*X63/3600/1000/AP63 * SUMPRODUCT($AZ63:$BD63, $AR63:$AV63^2.5)), 0)</f>
        <v>0</v>
      </c>
      <c r="AX63" s="59"/>
      <c r="AY63" s="63" t="str">
        <f t="shared" si="20"/>
        <v>-</v>
      </c>
      <c r="AZ63" s="63" cm="1">
        <f t="array" ref="AZ63">IFERROR(INDEX(Kat, $AY63, AZ$11), 0)</f>
        <v>0</v>
      </c>
      <c r="BA63" s="63" cm="1">
        <f t="array" ref="BA63">IFERROR(INDEX(Kat, $AY63, BA$11), 0)</f>
        <v>0</v>
      </c>
      <c r="BB63" s="63" cm="1">
        <f t="array" ref="BB63">IFERROR(INDEX(Kat, $AY63, BB$11), 0)</f>
        <v>0</v>
      </c>
      <c r="BC63" s="63" cm="1">
        <f t="array" ref="BC63">IFERROR(INDEX(Kat, $AY63, BC$11), 0)</f>
        <v>0</v>
      </c>
      <c r="BD63" s="63" cm="1">
        <f t="array" ref="BD63">IFERROR(INDEX(Kat, $AY63, BD$11), 0)</f>
        <v>0</v>
      </c>
      <c r="BE63" s="59"/>
      <c r="BF63" s="65">
        <v>49</v>
      </c>
      <c r="BG63" s="57">
        <f t="shared" si="15"/>
        <v>0</v>
      </c>
      <c r="BH63" s="57">
        <f t="shared" si="11"/>
        <v>1</v>
      </c>
      <c r="BI63" s="59"/>
      <c r="BJ63" s="63">
        <f t="shared" si="21"/>
        <v>0</v>
      </c>
      <c r="BK63" s="57" cm="1">
        <f t="array" ref="BK63">IF(BJ63&gt;0, INDEX(T, BJ63, 4), 1)</f>
        <v>1</v>
      </c>
      <c r="BL63" s="59"/>
      <c r="BM63" s="57">
        <v>1</v>
      </c>
      <c r="BN63" s="59"/>
      <c r="BO63" s="57">
        <f t="shared" si="12"/>
        <v>1</v>
      </c>
      <c r="BP63" s="66">
        <f t="shared" si="22"/>
        <v>0</v>
      </c>
      <c r="BQ63" s="63">
        <f t="shared" si="23"/>
        <v>0</v>
      </c>
      <c r="BR63" s="63" t="str" cm="1">
        <f t="array" ref="BR63">IF($BQ63&gt;0, INDEX($BW$12:$CL$19, $BQ63, $BP63+BR$11), "-")</f>
        <v>-</v>
      </c>
      <c r="BS63" s="63" t="str" cm="1">
        <f t="array" ref="BS63">IF($BQ63&gt;0, INDEX($BW$12:$CL$19, $BQ63, $BP63+BS$11), "-")</f>
        <v>-</v>
      </c>
      <c r="BT63" s="63" t="str" cm="1">
        <f t="array" ref="BT63">IF($BQ63&gt;0, INDEX($BW$12:$CL$19, $BQ63, $BP63+BT$11), "-")</f>
        <v>-</v>
      </c>
      <c r="BU63" s="63" t="str" cm="1">
        <f t="array" ref="BU63">IF($BQ63&gt;0, INDEX($BW$12:$CL$19, $BQ63, $BP63+BU$11), "-")</f>
        <v>-</v>
      </c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9"/>
      <c r="CH63" s="59"/>
      <c r="CI63" s="59"/>
      <c r="CJ63" s="59"/>
      <c r="CK63" s="59"/>
      <c r="CL63" s="59"/>
      <c r="CM63" s="59"/>
    </row>
    <row r="64" spans="1:91" s="86" customFormat="1" ht="14.25" x14ac:dyDescent="0.2">
      <c r="A64" s="41" cm="1">
        <f t="array" ref="A64">IFERROR(INDEX(Operation, IFERROR(MATCH($M64, Y!$B$40:$B$51, 0), IFERROR(MATCH($M64, Y!$C$40:$C$51, 0), MATCH($M64, Y!$D$40:$D$51, 0))), 4), 0)</f>
        <v>0</v>
      </c>
      <c r="B64" s="92">
        <v>53</v>
      </c>
      <c r="C64" s="7"/>
      <c r="D64" s="7"/>
      <c r="E64" s="36"/>
      <c r="F64" s="8" t="str">
        <f>IF(ISBLANK(E64), "", VLOOKUP(E64, Z!$A$2:$C$4127, 3, FALSE))</f>
        <v/>
      </c>
      <c r="G64" s="53"/>
      <c r="H64" s="82"/>
      <c r="I64" s="49"/>
      <c r="J64" s="104"/>
      <c r="K64" s="104"/>
      <c r="L64" s="105"/>
      <c r="M64" s="40"/>
      <c r="N64" s="38"/>
      <c r="O64" s="38"/>
      <c r="P64" s="38"/>
      <c r="Q64" s="37">
        <f t="shared" si="7"/>
        <v>0</v>
      </c>
      <c r="R64" s="106"/>
      <c r="S64" s="106"/>
      <c r="T64" s="105"/>
      <c r="U64" s="81"/>
      <c r="V64" s="52"/>
      <c r="W64" s="38"/>
      <c r="X64" s="38"/>
      <c r="Y64" s="38"/>
      <c r="Z64" s="37">
        <f t="shared" si="8"/>
        <v>0</v>
      </c>
      <c r="AA64" s="6"/>
      <c r="AB64" s="7"/>
      <c r="AC64" s="36"/>
      <c r="AD64" s="8" t="str">
        <f>IF(ISBLANK(AC64), "", VLOOKUP(AC64, Z!$A$2:$C$4127, 3, FALSE))</f>
        <v/>
      </c>
      <c r="AE64" s="73"/>
      <c r="AF64" s="9">
        <f t="shared" si="9"/>
        <v>0</v>
      </c>
      <c r="AG64" s="46"/>
      <c r="AH64" s="57">
        <f t="shared" si="18"/>
        <v>1</v>
      </c>
      <c r="AI64" s="63" t="str">
        <f t="shared" si="19"/>
        <v>-</v>
      </c>
      <c r="AJ64" s="57" cm="1">
        <f t="array" ref="AJ64">IFERROR(INDEX(Regulation, $AI64, AJ$11), 0)</f>
        <v>0</v>
      </c>
      <c r="AK64" s="57" cm="1">
        <f t="array" ref="AK64">IFERROR(INDEX(Regulation, $AI64, AK$11), 0)</f>
        <v>0</v>
      </c>
      <c r="AL64" s="57" cm="1">
        <f t="array" ref="AL64">IFERROR(INDEX(Regulation, $AI64, AL$11), 0)</f>
        <v>0</v>
      </c>
      <c r="AM64" s="57" cm="1">
        <f t="array" ref="AM64">IFERROR(INDEX(Regulation, $AI64, AM$11), 0)</f>
        <v>0</v>
      </c>
      <c r="AN64" s="57" cm="1">
        <f t="array" ref="AN64">IFERROR(INDEX(Regulation, $AI64, AN$11), 0)</f>
        <v>0</v>
      </c>
      <c r="AO64" s="65" cm="1">
        <f t="array" ref="AO64">IF(P64&gt;0, P64, N64*O64/3600/1000/AH64 * SUMPRODUCT($AZ64:$BD64, $AJ64:$AN64^2.5))</f>
        <v>0</v>
      </c>
      <c r="AP64" s="57">
        <f t="shared" si="10"/>
        <v>0</v>
      </c>
      <c r="AQ64" s="63">
        <v>3</v>
      </c>
      <c r="AR64" s="57" cm="1">
        <f t="array" ref="AR64">IFERROR(INDEX(Regulation, $AQ64, AR$11), 0)</f>
        <v>0</v>
      </c>
      <c r="AS64" s="57" cm="1">
        <f t="array" ref="AS64">IFERROR(INDEX(Regulation, $AQ64, AS$11), 0)</f>
        <v>0.3</v>
      </c>
      <c r="AT64" s="57" cm="1">
        <f t="array" ref="AT64">IFERROR(INDEX(Regulation, $AQ64, AT$11), 0)</f>
        <v>0.5</v>
      </c>
      <c r="AU64" s="57" cm="1">
        <f t="array" ref="AU64">IFERROR(INDEX(Regulation, $AQ64, AU$11), 0)</f>
        <v>0.75</v>
      </c>
      <c r="AV64" s="57" cm="1">
        <f t="array" ref="AV64">IFERROR(INDEX(Regulation, $AQ64, AV$11), 0)</f>
        <v>1</v>
      </c>
      <c r="AW64" s="65" cm="1">
        <f t="array" ref="AW64">IFERROR(IF(Y64&gt;0, Y64, W64*X64/3600/1000/AP64 * SUMPRODUCT($AZ64:$BD64, $AR64:$AV64^2.5)), 0)</f>
        <v>0</v>
      </c>
      <c r="AX64" s="59"/>
      <c r="AY64" s="63" t="str">
        <f t="shared" si="20"/>
        <v>-</v>
      </c>
      <c r="AZ64" s="63" cm="1">
        <f t="array" ref="AZ64">IFERROR(INDEX(Kat, $AY64, AZ$11), 0)</f>
        <v>0</v>
      </c>
      <c r="BA64" s="63" cm="1">
        <f t="array" ref="BA64">IFERROR(INDEX(Kat, $AY64, BA$11), 0)</f>
        <v>0</v>
      </c>
      <c r="BB64" s="63" cm="1">
        <f t="array" ref="BB64">IFERROR(INDEX(Kat, $AY64, BB$11), 0)</f>
        <v>0</v>
      </c>
      <c r="BC64" s="63" cm="1">
        <f t="array" ref="BC64">IFERROR(INDEX(Kat, $AY64, BC$11), 0)</f>
        <v>0</v>
      </c>
      <c r="BD64" s="63" cm="1">
        <f t="array" ref="BD64">IFERROR(INDEX(Kat, $AY64, BD$11), 0)</f>
        <v>0</v>
      </c>
      <c r="BE64" s="59"/>
      <c r="BF64" s="65">
        <v>49</v>
      </c>
      <c r="BG64" s="57">
        <f t="shared" si="15"/>
        <v>0</v>
      </c>
      <c r="BH64" s="57">
        <f t="shared" si="11"/>
        <v>1</v>
      </c>
      <c r="BI64" s="59"/>
      <c r="BJ64" s="63">
        <f t="shared" si="21"/>
        <v>0</v>
      </c>
      <c r="BK64" s="57" cm="1">
        <f t="array" ref="BK64">IF(BJ64&gt;0, INDEX(T, BJ64, 4), 1)</f>
        <v>1</v>
      </c>
      <c r="BL64" s="59"/>
      <c r="BM64" s="57">
        <v>1</v>
      </c>
      <c r="BN64" s="59"/>
      <c r="BO64" s="57">
        <f t="shared" si="12"/>
        <v>1</v>
      </c>
      <c r="BP64" s="66">
        <f t="shared" si="22"/>
        <v>0</v>
      </c>
      <c r="BQ64" s="63">
        <f t="shared" si="23"/>
        <v>0</v>
      </c>
      <c r="BR64" s="63" t="str" cm="1">
        <f t="array" ref="BR64">IF($BQ64&gt;0, INDEX($BW$12:$CL$19, $BQ64, $BP64+BR$11), "-")</f>
        <v>-</v>
      </c>
      <c r="BS64" s="63" t="str" cm="1">
        <f t="array" ref="BS64">IF($BQ64&gt;0, INDEX($BW$12:$CL$19, $BQ64, $BP64+BS$11), "-")</f>
        <v>-</v>
      </c>
      <c r="BT64" s="63" t="str" cm="1">
        <f t="array" ref="BT64">IF($BQ64&gt;0, INDEX($BW$12:$CL$19, $BQ64, $BP64+BT$11), "-")</f>
        <v>-</v>
      </c>
      <c r="BU64" s="63" t="str" cm="1">
        <f t="array" ref="BU64">IF($BQ64&gt;0, INDEX($BW$12:$CL$19, $BQ64, $BP64+BU$11), "-")</f>
        <v>-</v>
      </c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</row>
    <row r="65" spans="1:91" s="86" customFormat="1" ht="14.25" x14ac:dyDescent="0.2">
      <c r="A65" s="41" cm="1">
        <f t="array" ref="A65">IFERROR(INDEX(Operation, IFERROR(MATCH($M65, Y!$B$40:$B$51, 0), IFERROR(MATCH($M65, Y!$C$40:$C$51, 0), MATCH($M65, Y!$D$40:$D$51, 0))), 4), 0)</f>
        <v>0</v>
      </c>
      <c r="B65" s="92">
        <v>54</v>
      </c>
      <c r="C65" s="7"/>
      <c r="D65" s="7"/>
      <c r="E65" s="36"/>
      <c r="F65" s="8" t="str">
        <f>IF(ISBLANK(E65), "", VLOOKUP(E65, Z!$A$2:$C$4127, 3, FALSE))</f>
        <v/>
      </c>
      <c r="G65" s="53"/>
      <c r="H65" s="82"/>
      <c r="I65" s="49"/>
      <c r="J65" s="104"/>
      <c r="K65" s="104"/>
      <c r="L65" s="105"/>
      <c r="M65" s="40"/>
      <c r="N65" s="38"/>
      <c r="O65" s="38"/>
      <c r="P65" s="38"/>
      <c r="Q65" s="37">
        <f t="shared" si="7"/>
        <v>0</v>
      </c>
      <c r="R65" s="106"/>
      <c r="S65" s="106"/>
      <c r="T65" s="105"/>
      <c r="U65" s="81"/>
      <c r="V65" s="52"/>
      <c r="W65" s="38"/>
      <c r="X65" s="38"/>
      <c r="Y65" s="38"/>
      <c r="Z65" s="37">
        <f t="shared" si="8"/>
        <v>0</v>
      </c>
      <c r="AA65" s="6"/>
      <c r="AB65" s="7"/>
      <c r="AC65" s="36"/>
      <c r="AD65" s="8" t="str">
        <f>IF(ISBLANK(AC65), "", VLOOKUP(AC65, Z!$A$2:$C$4127, 3, FALSE))</f>
        <v/>
      </c>
      <c r="AE65" s="73"/>
      <c r="AF65" s="9">
        <f t="shared" si="9"/>
        <v>0</v>
      </c>
      <c r="AG65" s="46"/>
      <c r="AH65" s="57">
        <f t="shared" si="18"/>
        <v>1</v>
      </c>
      <c r="AI65" s="63" t="str">
        <f t="shared" si="19"/>
        <v>-</v>
      </c>
      <c r="AJ65" s="57" cm="1">
        <f t="array" ref="AJ65">IFERROR(INDEX(Regulation, $AI65, AJ$11), 0)</f>
        <v>0</v>
      </c>
      <c r="AK65" s="57" cm="1">
        <f t="array" ref="AK65">IFERROR(INDEX(Regulation, $AI65, AK$11), 0)</f>
        <v>0</v>
      </c>
      <c r="AL65" s="57" cm="1">
        <f t="array" ref="AL65">IFERROR(INDEX(Regulation, $AI65, AL$11), 0)</f>
        <v>0</v>
      </c>
      <c r="AM65" s="57" cm="1">
        <f t="array" ref="AM65">IFERROR(INDEX(Regulation, $AI65, AM$11), 0)</f>
        <v>0</v>
      </c>
      <c r="AN65" s="57" cm="1">
        <f t="array" ref="AN65">IFERROR(INDEX(Regulation, $AI65, AN$11), 0)</f>
        <v>0</v>
      </c>
      <c r="AO65" s="65" cm="1">
        <f t="array" ref="AO65">IF(P65&gt;0, P65, N65*O65/3600/1000/AH65 * SUMPRODUCT($AZ65:$BD65, $AJ65:$AN65^2.5))</f>
        <v>0</v>
      </c>
      <c r="AP65" s="57">
        <f t="shared" si="10"/>
        <v>0</v>
      </c>
      <c r="AQ65" s="63">
        <v>3</v>
      </c>
      <c r="AR65" s="57" cm="1">
        <f t="array" ref="AR65">IFERROR(INDEX(Regulation, $AQ65, AR$11), 0)</f>
        <v>0</v>
      </c>
      <c r="AS65" s="57" cm="1">
        <f t="array" ref="AS65">IFERROR(INDEX(Regulation, $AQ65, AS$11), 0)</f>
        <v>0.3</v>
      </c>
      <c r="AT65" s="57" cm="1">
        <f t="array" ref="AT65">IFERROR(INDEX(Regulation, $AQ65, AT$11), 0)</f>
        <v>0.5</v>
      </c>
      <c r="AU65" s="57" cm="1">
        <f t="array" ref="AU65">IFERROR(INDEX(Regulation, $AQ65, AU$11), 0)</f>
        <v>0.75</v>
      </c>
      <c r="AV65" s="57" cm="1">
        <f t="array" ref="AV65">IFERROR(INDEX(Regulation, $AQ65, AV$11), 0)</f>
        <v>1</v>
      </c>
      <c r="AW65" s="65" cm="1">
        <f t="array" ref="AW65">IFERROR(IF(Y65&gt;0, Y65, W65*X65/3600/1000/AP65 * SUMPRODUCT($AZ65:$BD65, $AR65:$AV65^2.5)), 0)</f>
        <v>0</v>
      </c>
      <c r="AX65" s="59"/>
      <c r="AY65" s="63" t="str">
        <f t="shared" si="20"/>
        <v>-</v>
      </c>
      <c r="AZ65" s="63" cm="1">
        <f t="array" ref="AZ65">IFERROR(INDEX(Kat, $AY65, AZ$11), 0)</f>
        <v>0</v>
      </c>
      <c r="BA65" s="63" cm="1">
        <f t="array" ref="BA65">IFERROR(INDEX(Kat, $AY65, BA$11), 0)</f>
        <v>0</v>
      </c>
      <c r="BB65" s="63" cm="1">
        <f t="array" ref="BB65">IFERROR(INDEX(Kat, $AY65, BB$11), 0)</f>
        <v>0</v>
      </c>
      <c r="BC65" s="63" cm="1">
        <f t="array" ref="BC65">IFERROR(INDEX(Kat, $AY65, BC$11), 0)</f>
        <v>0</v>
      </c>
      <c r="BD65" s="63" cm="1">
        <f t="array" ref="BD65">IFERROR(INDEX(Kat, $AY65, BD$11), 0)</f>
        <v>0</v>
      </c>
      <c r="BE65" s="59"/>
      <c r="BF65" s="65">
        <v>49</v>
      </c>
      <c r="BG65" s="57">
        <f t="shared" si="15"/>
        <v>0</v>
      </c>
      <c r="BH65" s="57">
        <f t="shared" si="11"/>
        <v>1</v>
      </c>
      <c r="BI65" s="59"/>
      <c r="BJ65" s="63">
        <f t="shared" si="21"/>
        <v>0</v>
      </c>
      <c r="BK65" s="57" cm="1">
        <f t="array" ref="BK65">IF(BJ65&gt;0, INDEX(T, BJ65, 4), 1)</f>
        <v>1</v>
      </c>
      <c r="BL65" s="59"/>
      <c r="BM65" s="57">
        <v>1</v>
      </c>
      <c r="BN65" s="59"/>
      <c r="BO65" s="57">
        <f t="shared" si="12"/>
        <v>1</v>
      </c>
      <c r="BP65" s="66">
        <f t="shared" si="22"/>
        <v>0</v>
      </c>
      <c r="BQ65" s="63">
        <f t="shared" si="23"/>
        <v>0</v>
      </c>
      <c r="BR65" s="63" t="str" cm="1">
        <f t="array" ref="BR65">IF($BQ65&gt;0, INDEX($BW$12:$CL$19, $BQ65, $BP65+BR$11), "-")</f>
        <v>-</v>
      </c>
      <c r="BS65" s="63" t="str" cm="1">
        <f t="array" ref="BS65">IF($BQ65&gt;0, INDEX($BW$12:$CL$19, $BQ65, $BP65+BS$11), "-")</f>
        <v>-</v>
      </c>
      <c r="BT65" s="63" t="str" cm="1">
        <f t="array" ref="BT65">IF($BQ65&gt;0, INDEX($BW$12:$CL$19, $BQ65, $BP65+BT$11), "-")</f>
        <v>-</v>
      </c>
      <c r="BU65" s="63" t="str" cm="1">
        <f t="array" ref="BU65">IF($BQ65&gt;0, INDEX($BW$12:$CL$19, $BQ65, $BP65+BU$11), "-")</f>
        <v>-</v>
      </c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</row>
    <row r="66" spans="1:91" s="86" customFormat="1" ht="14.25" x14ac:dyDescent="0.2">
      <c r="A66" s="41" cm="1">
        <f t="array" ref="A66">IFERROR(INDEX(Operation, IFERROR(MATCH($M66, Y!$B$40:$B$51, 0), IFERROR(MATCH($M66, Y!$C$40:$C$51, 0), MATCH($M66, Y!$D$40:$D$51, 0))), 4), 0)</f>
        <v>0</v>
      </c>
      <c r="B66" s="92">
        <v>55</v>
      </c>
      <c r="C66" s="7"/>
      <c r="D66" s="7"/>
      <c r="E66" s="36"/>
      <c r="F66" s="8" t="str">
        <f>IF(ISBLANK(E66), "", VLOOKUP(E66, Z!$A$2:$C$4127, 3, FALSE))</f>
        <v/>
      </c>
      <c r="G66" s="53"/>
      <c r="H66" s="82"/>
      <c r="I66" s="49"/>
      <c r="J66" s="104"/>
      <c r="K66" s="104"/>
      <c r="L66" s="105"/>
      <c r="M66" s="40"/>
      <c r="N66" s="38"/>
      <c r="O66" s="38"/>
      <c r="P66" s="38"/>
      <c r="Q66" s="37">
        <f t="shared" si="7"/>
        <v>0</v>
      </c>
      <c r="R66" s="106"/>
      <c r="S66" s="106"/>
      <c r="T66" s="105"/>
      <c r="U66" s="81"/>
      <c r="V66" s="52"/>
      <c r="W66" s="38"/>
      <c r="X66" s="38"/>
      <c r="Y66" s="38"/>
      <c r="Z66" s="37">
        <f t="shared" si="8"/>
        <v>0</v>
      </c>
      <c r="AA66" s="6"/>
      <c r="AB66" s="7"/>
      <c r="AC66" s="36"/>
      <c r="AD66" s="8" t="str">
        <f>IF(ISBLANK(AC66), "", VLOOKUP(AC66, Z!$A$2:$C$4127, 3, FALSE))</f>
        <v/>
      </c>
      <c r="AE66" s="73"/>
      <c r="AF66" s="9">
        <f t="shared" si="9"/>
        <v>0</v>
      </c>
      <c r="AG66" s="46"/>
      <c r="AH66" s="57">
        <f t="shared" si="18"/>
        <v>1</v>
      </c>
      <c r="AI66" s="63" t="str">
        <f t="shared" si="19"/>
        <v>-</v>
      </c>
      <c r="AJ66" s="57" cm="1">
        <f t="array" ref="AJ66">IFERROR(INDEX(Regulation, $AI66, AJ$11), 0)</f>
        <v>0</v>
      </c>
      <c r="AK66" s="57" cm="1">
        <f t="array" ref="AK66">IFERROR(INDEX(Regulation, $AI66, AK$11), 0)</f>
        <v>0</v>
      </c>
      <c r="AL66" s="57" cm="1">
        <f t="array" ref="AL66">IFERROR(INDEX(Regulation, $AI66, AL$11), 0)</f>
        <v>0</v>
      </c>
      <c r="AM66" s="57" cm="1">
        <f t="array" ref="AM66">IFERROR(INDEX(Regulation, $AI66, AM$11), 0)</f>
        <v>0</v>
      </c>
      <c r="AN66" s="57" cm="1">
        <f t="array" ref="AN66">IFERROR(INDEX(Regulation, $AI66, AN$11), 0)</f>
        <v>0</v>
      </c>
      <c r="AO66" s="65" cm="1">
        <f t="array" ref="AO66">IF(P66&gt;0, P66, N66*O66/3600/1000/AH66 * SUMPRODUCT($AZ66:$BD66, $AJ66:$AN66^2.5))</f>
        <v>0</v>
      </c>
      <c r="AP66" s="57">
        <f t="shared" si="10"/>
        <v>0</v>
      </c>
      <c r="AQ66" s="63">
        <v>3</v>
      </c>
      <c r="AR66" s="57" cm="1">
        <f t="array" ref="AR66">IFERROR(INDEX(Regulation, $AQ66, AR$11), 0)</f>
        <v>0</v>
      </c>
      <c r="AS66" s="57" cm="1">
        <f t="array" ref="AS66">IFERROR(INDEX(Regulation, $AQ66, AS$11), 0)</f>
        <v>0.3</v>
      </c>
      <c r="AT66" s="57" cm="1">
        <f t="array" ref="AT66">IFERROR(INDEX(Regulation, $AQ66, AT$11), 0)</f>
        <v>0.5</v>
      </c>
      <c r="AU66" s="57" cm="1">
        <f t="array" ref="AU66">IFERROR(INDEX(Regulation, $AQ66, AU$11), 0)</f>
        <v>0.75</v>
      </c>
      <c r="AV66" s="57" cm="1">
        <f t="array" ref="AV66">IFERROR(INDEX(Regulation, $AQ66, AV$11), 0)</f>
        <v>1</v>
      </c>
      <c r="AW66" s="65" cm="1">
        <f t="array" ref="AW66">IFERROR(IF(Y66&gt;0, Y66, W66*X66/3600/1000/AP66 * SUMPRODUCT($AZ66:$BD66, $AR66:$AV66^2.5)), 0)</f>
        <v>0</v>
      </c>
      <c r="AX66" s="59"/>
      <c r="AY66" s="63" t="str">
        <f t="shared" si="20"/>
        <v>-</v>
      </c>
      <c r="AZ66" s="63" cm="1">
        <f t="array" ref="AZ66">IFERROR(INDEX(Kat, $AY66, AZ$11), 0)</f>
        <v>0</v>
      </c>
      <c r="BA66" s="63" cm="1">
        <f t="array" ref="BA66">IFERROR(INDEX(Kat, $AY66, BA$11), 0)</f>
        <v>0</v>
      </c>
      <c r="BB66" s="63" cm="1">
        <f t="array" ref="BB66">IFERROR(INDEX(Kat, $AY66, BB$11), 0)</f>
        <v>0</v>
      </c>
      <c r="BC66" s="63" cm="1">
        <f t="array" ref="BC66">IFERROR(INDEX(Kat, $AY66, BC$11), 0)</f>
        <v>0</v>
      </c>
      <c r="BD66" s="63" cm="1">
        <f t="array" ref="BD66">IFERROR(INDEX(Kat, $AY66, BD$11), 0)</f>
        <v>0</v>
      </c>
      <c r="BE66" s="59"/>
      <c r="BF66" s="65">
        <v>49</v>
      </c>
      <c r="BG66" s="57">
        <f t="shared" si="15"/>
        <v>0</v>
      </c>
      <c r="BH66" s="57">
        <f t="shared" si="11"/>
        <v>1</v>
      </c>
      <c r="BI66" s="59"/>
      <c r="BJ66" s="63">
        <f t="shared" si="21"/>
        <v>0</v>
      </c>
      <c r="BK66" s="57" cm="1">
        <f t="array" ref="BK66">IF(BJ66&gt;0, INDEX(T, BJ66, 4), 1)</f>
        <v>1</v>
      </c>
      <c r="BL66" s="59"/>
      <c r="BM66" s="57">
        <v>1</v>
      </c>
      <c r="BN66" s="59"/>
      <c r="BO66" s="57">
        <f t="shared" si="12"/>
        <v>1</v>
      </c>
      <c r="BP66" s="66">
        <f t="shared" si="22"/>
        <v>0</v>
      </c>
      <c r="BQ66" s="63">
        <f t="shared" si="23"/>
        <v>0</v>
      </c>
      <c r="BR66" s="63" t="str" cm="1">
        <f t="array" ref="BR66">IF($BQ66&gt;0, INDEX($BW$12:$CL$19, $BQ66, $BP66+BR$11), "-")</f>
        <v>-</v>
      </c>
      <c r="BS66" s="63" t="str" cm="1">
        <f t="array" ref="BS66">IF($BQ66&gt;0, INDEX($BW$12:$CL$19, $BQ66, $BP66+BS$11), "-")</f>
        <v>-</v>
      </c>
      <c r="BT66" s="63" t="str" cm="1">
        <f t="array" ref="BT66">IF($BQ66&gt;0, INDEX($BW$12:$CL$19, $BQ66, $BP66+BT$11), "-")</f>
        <v>-</v>
      </c>
      <c r="BU66" s="63" t="str" cm="1">
        <f t="array" ref="BU66">IF($BQ66&gt;0, INDEX($BW$12:$CL$19, $BQ66, $BP66+BU$11), "-")</f>
        <v>-</v>
      </c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CG66" s="59"/>
      <c r="CH66" s="59"/>
      <c r="CI66" s="59"/>
      <c r="CJ66" s="59"/>
      <c r="CK66" s="59"/>
      <c r="CL66" s="59"/>
      <c r="CM66" s="59"/>
    </row>
    <row r="67" spans="1:91" s="86" customFormat="1" ht="14.25" x14ac:dyDescent="0.2">
      <c r="A67" s="41" cm="1">
        <f t="array" ref="A67">IFERROR(INDEX(Operation, IFERROR(MATCH($M67, Y!$B$40:$B$51, 0), IFERROR(MATCH($M67, Y!$C$40:$C$51, 0), MATCH($M67, Y!$D$40:$D$51, 0))), 4), 0)</f>
        <v>0</v>
      </c>
      <c r="B67" s="92">
        <v>56</v>
      </c>
      <c r="C67" s="7"/>
      <c r="D67" s="7"/>
      <c r="E67" s="36"/>
      <c r="F67" s="8" t="str">
        <f>IF(ISBLANK(E67), "", VLOOKUP(E67, Z!$A$2:$C$4127, 3, FALSE))</f>
        <v/>
      </c>
      <c r="G67" s="53"/>
      <c r="H67" s="82"/>
      <c r="I67" s="49"/>
      <c r="J67" s="104"/>
      <c r="K67" s="104"/>
      <c r="L67" s="105"/>
      <c r="M67" s="40"/>
      <c r="N67" s="38"/>
      <c r="O67" s="38"/>
      <c r="P67" s="38"/>
      <c r="Q67" s="37">
        <f t="shared" si="7"/>
        <v>0</v>
      </c>
      <c r="R67" s="106"/>
      <c r="S67" s="106"/>
      <c r="T67" s="105"/>
      <c r="U67" s="81"/>
      <c r="V67" s="52"/>
      <c r="W67" s="38"/>
      <c r="X67" s="38"/>
      <c r="Y67" s="38"/>
      <c r="Z67" s="37">
        <f t="shared" si="8"/>
        <v>0</v>
      </c>
      <c r="AA67" s="6"/>
      <c r="AB67" s="7"/>
      <c r="AC67" s="36"/>
      <c r="AD67" s="8" t="str">
        <f>IF(ISBLANK(AC67), "", VLOOKUP(AC67, Z!$A$2:$C$4127, 3, FALSE))</f>
        <v/>
      </c>
      <c r="AE67" s="73"/>
      <c r="AF67" s="9">
        <f t="shared" si="9"/>
        <v>0</v>
      </c>
      <c r="AG67" s="46"/>
      <c r="AH67" s="57">
        <f t="shared" si="18"/>
        <v>1</v>
      </c>
      <c r="AI67" s="63" t="str">
        <f t="shared" si="19"/>
        <v>-</v>
      </c>
      <c r="AJ67" s="57" cm="1">
        <f t="array" ref="AJ67">IFERROR(INDEX(Regulation, $AI67, AJ$11), 0)</f>
        <v>0</v>
      </c>
      <c r="AK67" s="57" cm="1">
        <f t="array" ref="AK67">IFERROR(INDEX(Regulation, $AI67, AK$11), 0)</f>
        <v>0</v>
      </c>
      <c r="AL67" s="57" cm="1">
        <f t="array" ref="AL67">IFERROR(INDEX(Regulation, $AI67, AL$11), 0)</f>
        <v>0</v>
      </c>
      <c r="AM67" s="57" cm="1">
        <f t="array" ref="AM67">IFERROR(INDEX(Regulation, $AI67, AM$11), 0)</f>
        <v>0</v>
      </c>
      <c r="AN67" s="57" cm="1">
        <f t="array" ref="AN67">IFERROR(INDEX(Regulation, $AI67, AN$11), 0)</f>
        <v>0</v>
      </c>
      <c r="AO67" s="65" cm="1">
        <f t="array" ref="AO67">IF(P67&gt;0, P67, N67*O67/3600/1000/AH67 * SUMPRODUCT($AZ67:$BD67, $AJ67:$AN67^2.5))</f>
        <v>0</v>
      </c>
      <c r="AP67" s="57">
        <f t="shared" si="10"/>
        <v>0</v>
      </c>
      <c r="AQ67" s="63">
        <v>3</v>
      </c>
      <c r="AR67" s="57" cm="1">
        <f t="array" ref="AR67">IFERROR(INDEX(Regulation, $AQ67, AR$11), 0)</f>
        <v>0</v>
      </c>
      <c r="AS67" s="57" cm="1">
        <f t="array" ref="AS67">IFERROR(INDEX(Regulation, $AQ67, AS$11), 0)</f>
        <v>0.3</v>
      </c>
      <c r="AT67" s="57" cm="1">
        <f t="array" ref="AT67">IFERROR(INDEX(Regulation, $AQ67, AT$11), 0)</f>
        <v>0.5</v>
      </c>
      <c r="AU67" s="57" cm="1">
        <f t="array" ref="AU67">IFERROR(INDEX(Regulation, $AQ67, AU$11), 0)</f>
        <v>0.75</v>
      </c>
      <c r="AV67" s="57" cm="1">
        <f t="array" ref="AV67">IFERROR(INDEX(Regulation, $AQ67, AV$11), 0)</f>
        <v>1</v>
      </c>
      <c r="AW67" s="65" cm="1">
        <f t="array" ref="AW67">IFERROR(IF(Y67&gt;0, Y67, W67*X67/3600/1000/AP67 * SUMPRODUCT($AZ67:$BD67, $AR67:$AV67^2.5)), 0)</f>
        <v>0</v>
      </c>
      <c r="AX67" s="59"/>
      <c r="AY67" s="63" t="str">
        <f t="shared" si="20"/>
        <v>-</v>
      </c>
      <c r="AZ67" s="63" cm="1">
        <f t="array" ref="AZ67">IFERROR(INDEX(Kat, $AY67, AZ$11), 0)</f>
        <v>0</v>
      </c>
      <c r="BA67" s="63" cm="1">
        <f t="array" ref="BA67">IFERROR(INDEX(Kat, $AY67, BA$11), 0)</f>
        <v>0</v>
      </c>
      <c r="BB67" s="63" cm="1">
        <f t="array" ref="BB67">IFERROR(INDEX(Kat, $AY67, BB$11), 0)</f>
        <v>0</v>
      </c>
      <c r="BC67" s="63" cm="1">
        <f t="array" ref="BC67">IFERROR(INDEX(Kat, $AY67, BC$11), 0)</f>
        <v>0</v>
      </c>
      <c r="BD67" s="63" cm="1">
        <f t="array" ref="BD67">IFERROR(INDEX(Kat, $AY67, BD$11), 0)</f>
        <v>0</v>
      </c>
      <c r="BE67" s="59"/>
      <c r="BF67" s="65">
        <v>49</v>
      </c>
      <c r="BG67" s="57">
        <f t="shared" si="15"/>
        <v>0</v>
      </c>
      <c r="BH67" s="57">
        <f t="shared" si="11"/>
        <v>1</v>
      </c>
      <c r="BI67" s="59"/>
      <c r="BJ67" s="63">
        <f t="shared" si="21"/>
        <v>0</v>
      </c>
      <c r="BK67" s="57" cm="1">
        <f t="array" ref="BK67">IF(BJ67&gt;0, INDEX(T, BJ67, 4), 1)</f>
        <v>1</v>
      </c>
      <c r="BL67" s="59"/>
      <c r="BM67" s="57">
        <v>1</v>
      </c>
      <c r="BN67" s="59"/>
      <c r="BO67" s="57">
        <f t="shared" si="12"/>
        <v>1</v>
      </c>
      <c r="BP67" s="66">
        <f t="shared" si="22"/>
        <v>0</v>
      </c>
      <c r="BQ67" s="63">
        <f t="shared" si="23"/>
        <v>0</v>
      </c>
      <c r="BR67" s="63" t="str" cm="1">
        <f t="array" ref="BR67">IF($BQ67&gt;0, INDEX($BW$12:$CL$19, $BQ67, $BP67+BR$11), "-")</f>
        <v>-</v>
      </c>
      <c r="BS67" s="63" t="str" cm="1">
        <f t="array" ref="BS67">IF($BQ67&gt;0, INDEX($BW$12:$CL$19, $BQ67, $BP67+BS$11), "-")</f>
        <v>-</v>
      </c>
      <c r="BT67" s="63" t="str" cm="1">
        <f t="array" ref="BT67">IF($BQ67&gt;0, INDEX($BW$12:$CL$19, $BQ67, $BP67+BT$11), "-")</f>
        <v>-</v>
      </c>
      <c r="BU67" s="63" t="str" cm="1">
        <f t="array" ref="BU67">IF($BQ67&gt;0, INDEX($BW$12:$CL$19, $BQ67, $BP67+BU$11), "-")</f>
        <v>-</v>
      </c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59"/>
      <c r="CK67" s="59"/>
      <c r="CL67" s="59"/>
      <c r="CM67" s="59"/>
    </row>
    <row r="68" spans="1:91" s="86" customFormat="1" ht="14.25" x14ac:dyDescent="0.2">
      <c r="A68" s="41" cm="1">
        <f t="array" ref="A68">IFERROR(INDEX(Operation, IFERROR(MATCH($M68, Y!$B$40:$B$51, 0), IFERROR(MATCH($M68, Y!$C$40:$C$51, 0), MATCH($M68, Y!$D$40:$D$51, 0))), 4), 0)</f>
        <v>0</v>
      </c>
      <c r="B68" s="92">
        <v>57</v>
      </c>
      <c r="C68" s="7"/>
      <c r="D68" s="7"/>
      <c r="E68" s="36"/>
      <c r="F68" s="8" t="str">
        <f>IF(ISBLANK(E68), "", VLOOKUP(E68, Z!$A$2:$C$4127, 3, FALSE))</f>
        <v/>
      </c>
      <c r="G68" s="53"/>
      <c r="H68" s="82"/>
      <c r="I68" s="49"/>
      <c r="J68" s="104"/>
      <c r="K68" s="104"/>
      <c r="L68" s="105"/>
      <c r="M68" s="40"/>
      <c r="N68" s="38"/>
      <c r="O68" s="38"/>
      <c r="P68" s="38"/>
      <c r="Q68" s="37">
        <f t="shared" si="7"/>
        <v>0</v>
      </c>
      <c r="R68" s="106"/>
      <c r="S68" s="106"/>
      <c r="T68" s="105"/>
      <c r="U68" s="81"/>
      <c r="V68" s="52"/>
      <c r="W68" s="38"/>
      <c r="X68" s="38"/>
      <c r="Y68" s="38"/>
      <c r="Z68" s="37">
        <f t="shared" si="8"/>
        <v>0</v>
      </c>
      <c r="AA68" s="6"/>
      <c r="AB68" s="7"/>
      <c r="AC68" s="36"/>
      <c r="AD68" s="8" t="str">
        <f>IF(ISBLANK(AC68), "", VLOOKUP(AC68, Z!$A$2:$C$4127, 3, FALSE))</f>
        <v/>
      </c>
      <c r="AE68" s="73"/>
      <c r="AF68" s="9">
        <f t="shared" si="9"/>
        <v>0</v>
      </c>
      <c r="AG68" s="46"/>
      <c r="AH68" s="57">
        <f t="shared" si="18"/>
        <v>1</v>
      </c>
      <c r="AI68" s="63" t="str">
        <f t="shared" si="19"/>
        <v>-</v>
      </c>
      <c r="AJ68" s="57" cm="1">
        <f t="array" ref="AJ68">IFERROR(INDEX(Regulation, $AI68, AJ$11), 0)</f>
        <v>0</v>
      </c>
      <c r="AK68" s="57" cm="1">
        <f t="array" ref="AK68">IFERROR(INDEX(Regulation, $AI68, AK$11), 0)</f>
        <v>0</v>
      </c>
      <c r="AL68" s="57" cm="1">
        <f t="array" ref="AL68">IFERROR(INDEX(Regulation, $AI68, AL$11), 0)</f>
        <v>0</v>
      </c>
      <c r="AM68" s="57" cm="1">
        <f t="array" ref="AM68">IFERROR(INDEX(Regulation, $AI68, AM$11), 0)</f>
        <v>0</v>
      </c>
      <c r="AN68" s="57" cm="1">
        <f t="array" ref="AN68">IFERROR(INDEX(Regulation, $AI68, AN$11), 0)</f>
        <v>0</v>
      </c>
      <c r="AO68" s="65" cm="1">
        <f t="array" ref="AO68">IF(P68&gt;0, P68, N68*O68/3600/1000/AH68 * SUMPRODUCT($AZ68:$BD68, $AJ68:$AN68^2.5))</f>
        <v>0</v>
      </c>
      <c r="AP68" s="57">
        <f t="shared" si="10"/>
        <v>0</v>
      </c>
      <c r="AQ68" s="63">
        <v>3</v>
      </c>
      <c r="AR68" s="57" cm="1">
        <f t="array" ref="AR68">IFERROR(INDEX(Regulation, $AQ68, AR$11), 0)</f>
        <v>0</v>
      </c>
      <c r="AS68" s="57" cm="1">
        <f t="array" ref="AS68">IFERROR(INDEX(Regulation, $AQ68, AS$11), 0)</f>
        <v>0.3</v>
      </c>
      <c r="AT68" s="57" cm="1">
        <f t="array" ref="AT68">IFERROR(INDEX(Regulation, $AQ68, AT$11), 0)</f>
        <v>0.5</v>
      </c>
      <c r="AU68" s="57" cm="1">
        <f t="array" ref="AU68">IFERROR(INDEX(Regulation, $AQ68, AU$11), 0)</f>
        <v>0.75</v>
      </c>
      <c r="AV68" s="57" cm="1">
        <f t="array" ref="AV68">IFERROR(INDEX(Regulation, $AQ68, AV$11), 0)</f>
        <v>1</v>
      </c>
      <c r="AW68" s="65" cm="1">
        <f t="array" ref="AW68">IFERROR(IF(Y68&gt;0, Y68, W68*X68/3600/1000/AP68 * SUMPRODUCT($AZ68:$BD68, $AR68:$AV68^2.5)), 0)</f>
        <v>0</v>
      </c>
      <c r="AX68" s="59"/>
      <c r="AY68" s="63" t="str">
        <f t="shared" si="20"/>
        <v>-</v>
      </c>
      <c r="AZ68" s="63" cm="1">
        <f t="array" ref="AZ68">IFERROR(INDEX(Kat, $AY68, AZ$11), 0)</f>
        <v>0</v>
      </c>
      <c r="BA68" s="63" cm="1">
        <f t="array" ref="BA68">IFERROR(INDEX(Kat, $AY68, BA$11), 0)</f>
        <v>0</v>
      </c>
      <c r="BB68" s="63" cm="1">
        <f t="array" ref="BB68">IFERROR(INDEX(Kat, $AY68, BB$11), 0)</f>
        <v>0</v>
      </c>
      <c r="BC68" s="63" cm="1">
        <f t="array" ref="BC68">IFERROR(INDEX(Kat, $AY68, BC$11), 0)</f>
        <v>0</v>
      </c>
      <c r="BD68" s="63" cm="1">
        <f t="array" ref="BD68">IFERROR(INDEX(Kat, $AY68, BD$11), 0)</f>
        <v>0</v>
      </c>
      <c r="BE68" s="59"/>
      <c r="BF68" s="65">
        <v>49</v>
      </c>
      <c r="BG68" s="57">
        <f t="shared" si="15"/>
        <v>0</v>
      </c>
      <c r="BH68" s="57">
        <f t="shared" si="11"/>
        <v>1</v>
      </c>
      <c r="BI68" s="59"/>
      <c r="BJ68" s="63">
        <f t="shared" si="21"/>
        <v>0</v>
      </c>
      <c r="BK68" s="57" cm="1">
        <f t="array" ref="BK68">IF(BJ68&gt;0, INDEX(T, BJ68, 4), 1)</f>
        <v>1</v>
      </c>
      <c r="BL68" s="59"/>
      <c r="BM68" s="57">
        <v>1</v>
      </c>
      <c r="BN68" s="59"/>
      <c r="BO68" s="57">
        <f t="shared" si="12"/>
        <v>1</v>
      </c>
      <c r="BP68" s="66">
        <f t="shared" si="22"/>
        <v>0</v>
      </c>
      <c r="BQ68" s="63">
        <f t="shared" si="23"/>
        <v>0</v>
      </c>
      <c r="BR68" s="63" t="str" cm="1">
        <f t="array" ref="BR68">IF($BQ68&gt;0, INDEX($BW$12:$CL$19, $BQ68, $BP68+BR$11), "-")</f>
        <v>-</v>
      </c>
      <c r="BS68" s="63" t="str" cm="1">
        <f t="array" ref="BS68">IF($BQ68&gt;0, INDEX($BW$12:$CL$19, $BQ68, $BP68+BS$11), "-")</f>
        <v>-</v>
      </c>
      <c r="BT68" s="63" t="str" cm="1">
        <f t="array" ref="BT68">IF($BQ68&gt;0, INDEX($BW$12:$CL$19, $BQ68, $BP68+BT$11), "-")</f>
        <v>-</v>
      </c>
      <c r="BU68" s="63" t="str" cm="1">
        <f t="array" ref="BU68">IF($BQ68&gt;0, INDEX($BW$12:$CL$19, $BQ68, $BP68+BU$11), "-")</f>
        <v>-</v>
      </c>
      <c r="BV68" s="59"/>
      <c r="BW68" s="59"/>
      <c r="BX68" s="59"/>
      <c r="BY68" s="59"/>
      <c r="BZ68" s="59"/>
      <c r="CA68" s="59"/>
      <c r="CB68" s="59"/>
      <c r="CC68" s="59"/>
      <c r="CD68" s="59"/>
      <c r="CE68" s="59"/>
      <c r="CF68" s="59"/>
      <c r="CG68" s="59"/>
      <c r="CH68" s="59"/>
      <c r="CI68" s="59"/>
      <c r="CJ68" s="59"/>
      <c r="CK68" s="59"/>
      <c r="CL68" s="59"/>
      <c r="CM68" s="59"/>
    </row>
    <row r="69" spans="1:91" s="86" customFormat="1" ht="14.25" x14ac:dyDescent="0.2">
      <c r="A69" s="41" cm="1">
        <f t="array" ref="A69">IFERROR(INDEX(Operation, IFERROR(MATCH($M69, Y!$B$40:$B$51, 0), IFERROR(MATCH($M69, Y!$C$40:$C$51, 0), MATCH($M69, Y!$D$40:$D$51, 0))), 4), 0)</f>
        <v>0</v>
      </c>
      <c r="B69" s="92">
        <v>58</v>
      </c>
      <c r="C69" s="7"/>
      <c r="D69" s="7"/>
      <c r="E69" s="36"/>
      <c r="F69" s="8" t="str">
        <f>IF(ISBLANK(E69), "", VLOOKUP(E69, Z!$A$2:$C$4127, 3, FALSE))</f>
        <v/>
      </c>
      <c r="G69" s="53"/>
      <c r="H69" s="82"/>
      <c r="I69" s="49"/>
      <c r="J69" s="104"/>
      <c r="K69" s="104"/>
      <c r="L69" s="105"/>
      <c r="M69" s="40"/>
      <c r="N69" s="38"/>
      <c r="O69" s="38"/>
      <c r="P69" s="38"/>
      <c r="Q69" s="37">
        <f t="shared" si="7"/>
        <v>0</v>
      </c>
      <c r="R69" s="106"/>
      <c r="S69" s="106"/>
      <c r="T69" s="105"/>
      <c r="U69" s="81"/>
      <c r="V69" s="52"/>
      <c r="W69" s="38"/>
      <c r="X69" s="38"/>
      <c r="Y69" s="38"/>
      <c r="Z69" s="37">
        <f t="shared" si="8"/>
        <v>0</v>
      </c>
      <c r="AA69" s="6"/>
      <c r="AB69" s="7"/>
      <c r="AC69" s="36"/>
      <c r="AD69" s="8" t="str">
        <f>IF(ISBLANK(AC69), "", VLOOKUP(AC69, Z!$A$2:$C$4127, 3, FALSE))</f>
        <v/>
      </c>
      <c r="AE69" s="73"/>
      <c r="AF69" s="9">
        <f t="shared" si="9"/>
        <v>0</v>
      </c>
      <c r="AG69" s="46"/>
      <c r="AH69" s="57">
        <f t="shared" si="18"/>
        <v>1</v>
      </c>
      <c r="AI69" s="63" t="str">
        <f t="shared" si="19"/>
        <v>-</v>
      </c>
      <c r="AJ69" s="57" cm="1">
        <f t="array" ref="AJ69">IFERROR(INDEX(Regulation, $AI69, AJ$11), 0)</f>
        <v>0</v>
      </c>
      <c r="AK69" s="57" cm="1">
        <f t="array" ref="AK69">IFERROR(INDEX(Regulation, $AI69, AK$11), 0)</f>
        <v>0</v>
      </c>
      <c r="AL69" s="57" cm="1">
        <f t="array" ref="AL69">IFERROR(INDEX(Regulation, $AI69, AL$11), 0)</f>
        <v>0</v>
      </c>
      <c r="AM69" s="57" cm="1">
        <f t="array" ref="AM69">IFERROR(INDEX(Regulation, $AI69, AM$11), 0)</f>
        <v>0</v>
      </c>
      <c r="AN69" s="57" cm="1">
        <f t="array" ref="AN69">IFERROR(INDEX(Regulation, $AI69, AN$11), 0)</f>
        <v>0</v>
      </c>
      <c r="AO69" s="65" cm="1">
        <f t="array" ref="AO69">IF(P69&gt;0, P69, N69*O69/3600/1000/AH69 * SUMPRODUCT($AZ69:$BD69, $AJ69:$AN69^2.5))</f>
        <v>0</v>
      </c>
      <c r="AP69" s="57">
        <f t="shared" si="10"/>
        <v>0</v>
      </c>
      <c r="AQ69" s="63">
        <v>3</v>
      </c>
      <c r="AR69" s="57" cm="1">
        <f t="array" ref="AR69">IFERROR(INDEX(Regulation, $AQ69, AR$11), 0)</f>
        <v>0</v>
      </c>
      <c r="AS69" s="57" cm="1">
        <f t="array" ref="AS69">IFERROR(INDEX(Regulation, $AQ69, AS$11), 0)</f>
        <v>0.3</v>
      </c>
      <c r="AT69" s="57" cm="1">
        <f t="array" ref="AT69">IFERROR(INDEX(Regulation, $AQ69, AT$11), 0)</f>
        <v>0.5</v>
      </c>
      <c r="AU69" s="57" cm="1">
        <f t="array" ref="AU69">IFERROR(INDEX(Regulation, $AQ69, AU$11), 0)</f>
        <v>0.75</v>
      </c>
      <c r="AV69" s="57" cm="1">
        <f t="array" ref="AV69">IFERROR(INDEX(Regulation, $AQ69, AV$11), 0)</f>
        <v>1</v>
      </c>
      <c r="AW69" s="65" cm="1">
        <f t="array" ref="AW69">IFERROR(IF(Y69&gt;0, Y69, W69*X69/3600/1000/AP69 * SUMPRODUCT($AZ69:$BD69, $AR69:$AV69^2.5)), 0)</f>
        <v>0</v>
      </c>
      <c r="AX69" s="59"/>
      <c r="AY69" s="63" t="str">
        <f t="shared" si="20"/>
        <v>-</v>
      </c>
      <c r="AZ69" s="63" cm="1">
        <f t="array" ref="AZ69">IFERROR(INDEX(Kat, $AY69, AZ$11), 0)</f>
        <v>0</v>
      </c>
      <c r="BA69" s="63" cm="1">
        <f t="array" ref="BA69">IFERROR(INDEX(Kat, $AY69, BA$11), 0)</f>
        <v>0</v>
      </c>
      <c r="BB69" s="63" cm="1">
        <f t="array" ref="BB69">IFERROR(INDEX(Kat, $AY69, BB$11), 0)</f>
        <v>0</v>
      </c>
      <c r="BC69" s="63" cm="1">
        <f t="array" ref="BC69">IFERROR(INDEX(Kat, $AY69, BC$11), 0)</f>
        <v>0</v>
      </c>
      <c r="BD69" s="63" cm="1">
        <f t="array" ref="BD69">IFERROR(INDEX(Kat, $AY69, BD$11), 0)</f>
        <v>0</v>
      </c>
      <c r="BE69" s="59"/>
      <c r="BF69" s="65">
        <v>49</v>
      </c>
      <c r="BG69" s="57">
        <f t="shared" si="15"/>
        <v>0</v>
      </c>
      <c r="BH69" s="57">
        <f t="shared" si="11"/>
        <v>1</v>
      </c>
      <c r="BI69" s="59"/>
      <c r="BJ69" s="63">
        <f t="shared" si="21"/>
        <v>0</v>
      </c>
      <c r="BK69" s="57" cm="1">
        <f t="array" ref="BK69">IF(BJ69&gt;0, INDEX(T, BJ69, 4), 1)</f>
        <v>1</v>
      </c>
      <c r="BL69" s="59"/>
      <c r="BM69" s="57">
        <v>1</v>
      </c>
      <c r="BN69" s="59"/>
      <c r="BO69" s="57">
        <f t="shared" si="12"/>
        <v>1</v>
      </c>
      <c r="BP69" s="66">
        <f t="shared" si="22"/>
        <v>0</v>
      </c>
      <c r="BQ69" s="63">
        <f t="shared" si="23"/>
        <v>0</v>
      </c>
      <c r="BR69" s="63" t="str" cm="1">
        <f t="array" ref="BR69">IF($BQ69&gt;0, INDEX($BW$12:$CL$19, $BQ69, $BP69+BR$11), "-")</f>
        <v>-</v>
      </c>
      <c r="BS69" s="63" t="str" cm="1">
        <f t="array" ref="BS69">IF($BQ69&gt;0, INDEX($BW$12:$CL$19, $BQ69, $BP69+BS$11), "-")</f>
        <v>-</v>
      </c>
      <c r="BT69" s="63" t="str" cm="1">
        <f t="array" ref="BT69">IF($BQ69&gt;0, INDEX($BW$12:$CL$19, $BQ69, $BP69+BT$11), "-")</f>
        <v>-</v>
      </c>
      <c r="BU69" s="63" t="str" cm="1">
        <f t="array" ref="BU69">IF($BQ69&gt;0, INDEX($BW$12:$CL$19, $BQ69, $BP69+BU$11), "-")</f>
        <v>-</v>
      </c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  <c r="CK69" s="59"/>
      <c r="CL69" s="59"/>
      <c r="CM69" s="59"/>
    </row>
    <row r="70" spans="1:91" s="86" customFormat="1" ht="14.25" x14ac:dyDescent="0.2">
      <c r="A70" s="41" cm="1">
        <f t="array" ref="A70">IFERROR(INDEX(Operation, IFERROR(MATCH($M70, Y!$B$40:$B$51, 0), IFERROR(MATCH($M70, Y!$C$40:$C$51, 0), MATCH($M70, Y!$D$40:$D$51, 0))), 4), 0)</f>
        <v>0</v>
      </c>
      <c r="B70" s="92">
        <v>59</v>
      </c>
      <c r="C70" s="7"/>
      <c r="D70" s="7"/>
      <c r="E70" s="36"/>
      <c r="F70" s="8" t="str">
        <f>IF(ISBLANK(E70), "", VLOOKUP(E70, Z!$A$2:$C$4127, 3, FALSE))</f>
        <v/>
      </c>
      <c r="G70" s="53"/>
      <c r="H70" s="82"/>
      <c r="I70" s="49"/>
      <c r="J70" s="104"/>
      <c r="K70" s="104"/>
      <c r="L70" s="105"/>
      <c r="M70" s="40"/>
      <c r="N70" s="38"/>
      <c r="O70" s="38"/>
      <c r="P70" s="38"/>
      <c r="Q70" s="37">
        <f t="shared" si="7"/>
        <v>0</v>
      </c>
      <c r="R70" s="106"/>
      <c r="S70" s="106"/>
      <c r="T70" s="105"/>
      <c r="U70" s="81"/>
      <c r="V70" s="52"/>
      <c r="W70" s="38"/>
      <c r="X70" s="38"/>
      <c r="Y70" s="38"/>
      <c r="Z70" s="37">
        <f t="shared" si="8"/>
        <v>0</v>
      </c>
      <c r="AA70" s="6"/>
      <c r="AB70" s="7"/>
      <c r="AC70" s="36"/>
      <c r="AD70" s="8" t="str">
        <f>IF(ISBLANK(AC70), "", VLOOKUP(AC70, Z!$A$2:$C$4127, 3, FALSE))</f>
        <v/>
      </c>
      <c r="AE70" s="73"/>
      <c r="AF70" s="9">
        <f t="shared" si="9"/>
        <v>0</v>
      </c>
      <c r="AG70" s="46"/>
      <c r="AH70" s="57">
        <f t="shared" si="18"/>
        <v>1</v>
      </c>
      <c r="AI70" s="63" t="str">
        <f t="shared" si="19"/>
        <v>-</v>
      </c>
      <c r="AJ70" s="57" cm="1">
        <f t="array" ref="AJ70">IFERROR(INDEX(Regulation, $AI70, AJ$11), 0)</f>
        <v>0</v>
      </c>
      <c r="AK70" s="57" cm="1">
        <f t="array" ref="AK70">IFERROR(INDEX(Regulation, $AI70, AK$11), 0)</f>
        <v>0</v>
      </c>
      <c r="AL70" s="57" cm="1">
        <f t="array" ref="AL70">IFERROR(INDEX(Regulation, $AI70, AL$11), 0)</f>
        <v>0</v>
      </c>
      <c r="AM70" s="57" cm="1">
        <f t="array" ref="AM70">IFERROR(INDEX(Regulation, $AI70, AM$11), 0)</f>
        <v>0</v>
      </c>
      <c r="AN70" s="57" cm="1">
        <f t="array" ref="AN70">IFERROR(INDEX(Regulation, $AI70, AN$11), 0)</f>
        <v>0</v>
      </c>
      <c r="AO70" s="65" cm="1">
        <f t="array" ref="AO70">IF(P70&gt;0, P70, N70*O70/3600/1000/AH70 * SUMPRODUCT($AZ70:$BD70, $AJ70:$AN70^2.5))</f>
        <v>0</v>
      </c>
      <c r="AP70" s="57">
        <f t="shared" si="10"/>
        <v>0</v>
      </c>
      <c r="AQ70" s="63">
        <v>3</v>
      </c>
      <c r="AR70" s="57" cm="1">
        <f t="array" ref="AR70">IFERROR(INDEX(Regulation, $AQ70, AR$11), 0)</f>
        <v>0</v>
      </c>
      <c r="AS70" s="57" cm="1">
        <f t="array" ref="AS70">IFERROR(INDEX(Regulation, $AQ70, AS$11), 0)</f>
        <v>0.3</v>
      </c>
      <c r="AT70" s="57" cm="1">
        <f t="array" ref="AT70">IFERROR(INDEX(Regulation, $AQ70, AT$11), 0)</f>
        <v>0.5</v>
      </c>
      <c r="AU70" s="57" cm="1">
        <f t="array" ref="AU70">IFERROR(INDEX(Regulation, $AQ70, AU$11), 0)</f>
        <v>0.75</v>
      </c>
      <c r="AV70" s="57" cm="1">
        <f t="array" ref="AV70">IFERROR(INDEX(Regulation, $AQ70, AV$11), 0)</f>
        <v>1</v>
      </c>
      <c r="AW70" s="65" cm="1">
        <f t="array" ref="AW70">IFERROR(IF(Y70&gt;0, Y70, W70*X70/3600/1000/AP70 * SUMPRODUCT($AZ70:$BD70, $AR70:$AV70^2.5)), 0)</f>
        <v>0</v>
      </c>
      <c r="AX70" s="59"/>
      <c r="AY70" s="63" t="str">
        <f t="shared" si="20"/>
        <v>-</v>
      </c>
      <c r="AZ70" s="63" cm="1">
        <f t="array" ref="AZ70">IFERROR(INDEX(Kat, $AY70, AZ$11), 0)</f>
        <v>0</v>
      </c>
      <c r="BA70" s="63" cm="1">
        <f t="array" ref="BA70">IFERROR(INDEX(Kat, $AY70, BA$11), 0)</f>
        <v>0</v>
      </c>
      <c r="BB70" s="63" cm="1">
        <f t="array" ref="BB70">IFERROR(INDEX(Kat, $AY70, BB$11), 0)</f>
        <v>0</v>
      </c>
      <c r="BC70" s="63" cm="1">
        <f t="array" ref="BC70">IFERROR(INDEX(Kat, $AY70, BC$11), 0)</f>
        <v>0</v>
      </c>
      <c r="BD70" s="63" cm="1">
        <f t="array" ref="BD70">IFERROR(INDEX(Kat, $AY70, BD$11), 0)</f>
        <v>0</v>
      </c>
      <c r="BE70" s="59"/>
      <c r="BF70" s="65">
        <v>49</v>
      </c>
      <c r="BG70" s="57">
        <f t="shared" si="15"/>
        <v>0</v>
      </c>
      <c r="BH70" s="57">
        <f t="shared" si="11"/>
        <v>1</v>
      </c>
      <c r="BI70" s="59"/>
      <c r="BJ70" s="63">
        <f t="shared" si="21"/>
        <v>0</v>
      </c>
      <c r="BK70" s="57" cm="1">
        <f t="array" ref="BK70">IF(BJ70&gt;0, INDEX(T, BJ70, 4), 1)</f>
        <v>1</v>
      </c>
      <c r="BL70" s="59"/>
      <c r="BM70" s="57">
        <v>1</v>
      </c>
      <c r="BN70" s="59"/>
      <c r="BO70" s="57">
        <f t="shared" si="12"/>
        <v>1</v>
      </c>
      <c r="BP70" s="66">
        <f t="shared" si="22"/>
        <v>0</v>
      </c>
      <c r="BQ70" s="63">
        <f t="shared" si="23"/>
        <v>0</v>
      </c>
      <c r="BR70" s="63" t="str" cm="1">
        <f t="array" ref="BR70">IF($BQ70&gt;0, INDEX($BW$12:$CL$19, $BQ70, $BP70+BR$11), "-")</f>
        <v>-</v>
      </c>
      <c r="BS70" s="63" t="str" cm="1">
        <f t="array" ref="BS70">IF($BQ70&gt;0, INDEX($BW$12:$CL$19, $BQ70, $BP70+BS$11), "-")</f>
        <v>-</v>
      </c>
      <c r="BT70" s="63" t="str" cm="1">
        <f t="array" ref="BT70">IF($BQ70&gt;0, INDEX($BW$12:$CL$19, $BQ70, $BP70+BT$11), "-")</f>
        <v>-</v>
      </c>
      <c r="BU70" s="63" t="str" cm="1">
        <f t="array" ref="BU70">IF($BQ70&gt;0, INDEX($BW$12:$CL$19, $BQ70, $BP70+BU$11), "-")</f>
        <v>-</v>
      </c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59"/>
      <c r="CK70" s="59"/>
      <c r="CL70" s="59"/>
      <c r="CM70" s="59"/>
    </row>
    <row r="71" spans="1:91" s="86" customFormat="1" ht="14.25" x14ac:dyDescent="0.2">
      <c r="A71" s="41" cm="1">
        <f t="array" ref="A71">IFERROR(INDEX(Operation, IFERROR(MATCH($M71, Y!$B$40:$B$51, 0), IFERROR(MATCH($M71, Y!$C$40:$C$51, 0), MATCH($M71, Y!$D$40:$D$51, 0))), 4), 0)</f>
        <v>0</v>
      </c>
      <c r="B71" s="92">
        <v>60</v>
      </c>
      <c r="C71" s="7"/>
      <c r="D71" s="7"/>
      <c r="E71" s="36"/>
      <c r="F71" s="8" t="str">
        <f>IF(ISBLANK(E71), "", VLOOKUP(E71, Z!$A$2:$C$4127, 3, FALSE))</f>
        <v/>
      </c>
      <c r="G71" s="53"/>
      <c r="H71" s="82"/>
      <c r="I71" s="49"/>
      <c r="J71" s="104"/>
      <c r="K71" s="104"/>
      <c r="L71" s="105"/>
      <c r="M71" s="40"/>
      <c r="N71" s="38"/>
      <c r="O71" s="38"/>
      <c r="P71" s="38"/>
      <c r="Q71" s="37">
        <f t="shared" si="7"/>
        <v>0</v>
      </c>
      <c r="R71" s="106"/>
      <c r="S71" s="106"/>
      <c r="T71" s="105"/>
      <c r="U71" s="81"/>
      <c r="V71" s="52"/>
      <c r="W71" s="38"/>
      <c r="X71" s="38"/>
      <c r="Y71" s="38"/>
      <c r="Z71" s="37">
        <f t="shared" si="8"/>
        <v>0</v>
      </c>
      <c r="AA71" s="6"/>
      <c r="AB71" s="7"/>
      <c r="AC71" s="36"/>
      <c r="AD71" s="8" t="str">
        <f>IF(ISBLANK(AC71), "", VLOOKUP(AC71, Z!$A$2:$C$4127, 3, FALSE))</f>
        <v/>
      </c>
      <c r="AE71" s="73"/>
      <c r="AF71" s="9">
        <f t="shared" si="9"/>
        <v>0</v>
      </c>
      <c r="AG71" s="46"/>
      <c r="AH71" s="57">
        <f t="shared" si="18"/>
        <v>1</v>
      </c>
      <c r="AI71" s="63" t="str">
        <f t="shared" si="19"/>
        <v>-</v>
      </c>
      <c r="AJ71" s="57" cm="1">
        <f t="array" ref="AJ71">IFERROR(INDEX(Regulation, $AI71, AJ$11), 0)</f>
        <v>0</v>
      </c>
      <c r="AK71" s="57" cm="1">
        <f t="array" ref="AK71">IFERROR(INDEX(Regulation, $AI71, AK$11), 0)</f>
        <v>0</v>
      </c>
      <c r="AL71" s="57" cm="1">
        <f t="array" ref="AL71">IFERROR(INDEX(Regulation, $AI71, AL$11), 0)</f>
        <v>0</v>
      </c>
      <c r="AM71" s="57" cm="1">
        <f t="array" ref="AM71">IFERROR(INDEX(Regulation, $AI71, AM$11), 0)</f>
        <v>0</v>
      </c>
      <c r="AN71" s="57" cm="1">
        <f t="array" ref="AN71">IFERROR(INDEX(Regulation, $AI71, AN$11), 0)</f>
        <v>0</v>
      </c>
      <c r="AO71" s="65" cm="1">
        <f t="array" ref="AO71">IF(P71&gt;0, P71, N71*O71/3600/1000/AH71 * SUMPRODUCT($AZ71:$BD71, $AJ71:$AN71^2.5))</f>
        <v>0</v>
      </c>
      <c r="AP71" s="57">
        <f t="shared" si="10"/>
        <v>0</v>
      </c>
      <c r="AQ71" s="63">
        <v>3</v>
      </c>
      <c r="AR71" s="57" cm="1">
        <f t="array" ref="AR71">IFERROR(INDEX(Regulation, $AQ71, AR$11), 0)</f>
        <v>0</v>
      </c>
      <c r="AS71" s="57" cm="1">
        <f t="array" ref="AS71">IFERROR(INDEX(Regulation, $AQ71, AS$11), 0)</f>
        <v>0.3</v>
      </c>
      <c r="AT71" s="57" cm="1">
        <f t="array" ref="AT71">IFERROR(INDEX(Regulation, $AQ71, AT$11), 0)</f>
        <v>0.5</v>
      </c>
      <c r="AU71" s="57" cm="1">
        <f t="array" ref="AU71">IFERROR(INDEX(Regulation, $AQ71, AU$11), 0)</f>
        <v>0.75</v>
      </c>
      <c r="AV71" s="57" cm="1">
        <f t="array" ref="AV71">IFERROR(INDEX(Regulation, $AQ71, AV$11), 0)</f>
        <v>1</v>
      </c>
      <c r="AW71" s="65" cm="1">
        <f t="array" ref="AW71">IFERROR(IF(Y71&gt;0, Y71, W71*X71/3600/1000/AP71 * SUMPRODUCT($AZ71:$BD71, $AR71:$AV71^2.5)), 0)</f>
        <v>0</v>
      </c>
      <c r="AX71" s="59"/>
      <c r="AY71" s="63" t="str">
        <f t="shared" si="20"/>
        <v>-</v>
      </c>
      <c r="AZ71" s="63" cm="1">
        <f t="array" ref="AZ71">IFERROR(INDEX(Kat, $AY71, AZ$11), 0)</f>
        <v>0</v>
      </c>
      <c r="BA71" s="63" cm="1">
        <f t="array" ref="BA71">IFERROR(INDEX(Kat, $AY71, BA$11), 0)</f>
        <v>0</v>
      </c>
      <c r="BB71" s="63" cm="1">
        <f t="array" ref="BB71">IFERROR(INDEX(Kat, $AY71, BB$11), 0)</f>
        <v>0</v>
      </c>
      <c r="BC71" s="63" cm="1">
        <f t="array" ref="BC71">IFERROR(INDEX(Kat, $AY71, BC$11), 0)</f>
        <v>0</v>
      </c>
      <c r="BD71" s="63" cm="1">
        <f t="array" ref="BD71">IFERROR(INDEX(Kat, $AY71, BD$11), 0)</f>
        <v>0</v>
      </c>
      <c r="BE71" s="59"/>
      <c r="BF71" s="65">
        <v>49</v>
      </c>
      <c r="BG71" s="57">
        <f t="shared" si="15"/>
        <v>0</v>
      </c>
      <c r="BH71" s="57">
        <f t="shared" si="11"/>
        <v>1</v>
      </c>
      <c r="BI71" s="59"/>
      <c r="BJ71" s="63">
        <f t="shared" si="21"/>
        <v>0</v>
      </c>
      <c r="BK71" s="57" cm="1">
        <f t="array" ref="BK71">IF(BJ71&gt;0, INDEX(T, BJ71, 4), 1)</f>
        <v>1</v>
      </c>
      <c r="BL71" s="59"/>
      <c r="BM71" s="57">
        <v>1</v>
      </c>
      <c r="BN71" s="59"/>
      <c r="BO71" s="57">
        <f t="shared" si="12"/>
        <v>1</v>
      </c>
      <c r="BP71" s="66">
        <f t="shared" si="22"/>
        <v>0</v>
      </c>
      <c r="BQ71" s="63">
        <f t="shared" si="23"/>
        <v>0</v>
      </c>
      <c r="BR71" s="63" t="str" cm="1">
        <f t="array" ref="BR71">IF($BQ71&gt;0, INDEX($BW$12:$CL$19, $BQ71, $BP71+BR$11), "-")</f>
        <v>-</v>
      </c>
      <c r="BS71" s="63" t="str" cm="1">
        <f t="array" ref="BS71">IF($BQ71&gt;0, INDEX($BW$12:$CL$19, $BQ71, $BP71+BS$11), "-")</f>
        <v>-</v>
      </c>
      <c r="BT71" s="63" t="str" cm="1">
        <f t="array" ref="BT71">IF($BQ71&gt;0, INDEX($BW$12:$CL$19, $BQ71, $BP71+BT$11), "-")</f>
        <v>-</v>
      </c>
      <c r="BU71" s="63" t="str" cm="1">
        <f t="array" ref="BU71">IF($BQ71&gt;0, INDEX($BW$12:$CL$19, $BQ71, $BP71+BU$11), "-")</f>
        <v>-</v>
      </c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</row>
    <row r="72" spans="1:91" s="86" customFormat="1" ht="14.25" x14ac:dyDescent="0.2">
      <c r="A72" s="41" cm="1">
        <f t="array" ref="A72">IFERROR(INDEX(Operation, IFERROR(MATCH($M72, Y!$B$40:$B$51, 0), IFERROR(MATCH($M72, Y!$C$40:$C$51, 0), MATCH($M72, Y!$D$40:$D$51, 0))), 4), 0)</f>
        <v>0</v>
      </c>
      <c r="B72" s="92">
        <v>61</v>
      </c>
      <c r="C72" s="7"/>
      <c r="D72" s="7"/>
      <c r="E72" s="36"/>
      <c r="F72" s="8" t="str">
        <f>IF(ISBLANK(E72), "", VLOOKUP(E72, Z!$A$2:$C$4127, 3, FALSE))</f>
        <v/>
      </c>
      <c r="G72" s="53"/>
      <c r="H72" s="82"/>
      <c r="I72" s="49"/>
      <c r="J72" s="104"/>
      <c r="K72" s="104"/>
      <c r="L72" s="105"/>
      <c r="M72" s="40"/>
      <c r="N72" s="38"/>
      <c r="O72" s="38"/>
      <c r="P72" s="38"/>
      <c r="Q72" s="37">
        <f t="shared" si="7"/>
        <v>0</v>
      </c>
      <c r="R72" s="106"/>
      <c r="S72" s="106"/>
      <c r="T72" s="105"/>
      <c r="U72" s="81"/>
      <c r="V72" s="52"/>
      <c r="W72" s="38"/>
      <c r="X72" s="38"/>
      <c r="Y72" s="38"/>
      <c r="Z72" s="37">
        <f t="shared" si="8"/>
        <v>0</v>
      </c>
      <c r="AA72" s="6"/>
      <c r="AB72" s="7"/>
      <c r="AC72" s="36"/>
      <c r="AD72" s="8" t="str">
        <f>IF(ISBLANK(AC72), "", VLOOKUP(AC72, Z!$A$2:$C$4127, 3, FALSE))</f>
        <v/>
      </c>
      <c r="AE72" s="73"/>
      <c r="AF72" s="9">
        <f t="shared" si="9"/>
        <v>0</v>
      </c>
      <c r="AG72" s="46"/>
      <c r="AH72" s="57">
        <f t="shared" si="18"/>
        <v>1</v>
      </c>
      <c r="AI72" s="63" t="str">
        <f t="shared" si="19"/>
        <v>-</v>
      </c>
      <c r="AJ72" s="57" cm="1">
        <f t="array" ref="AJ72">IFERROR(INDEX(Regulation, $AI72, AJ$11), 0)</f>
        <v>0</v>
      </c>
      <c r="AK72" s="57" cm="1">
        <f t="array" ref="AK72">IFERROR(INDEX(Regulation, $AI72, AK$11), 0)</f>
        <v>0</v>
      </c>
      <c r="AL72" s="57" cm="1">
        <f t="array" ref="AL72">IFERROR(INDEX(Regulation, $AI72, AL$11), 0)</f>
        <v>0</v>
      </c>
      <c r="AM72" s="57" cm="1">
        <f t="array" ref="AM72">IFERROR(INDEX(Regulation, $AI72, AM$11), 0)</f>
        <v>0</v>
      </c>
      <c r="AN72" s="57" cm="1">
        <f t="array" ref="AN72">IFERROR(INDEX(Regulation, $AI72, AN$11), 0)</f>
        <v>0</v>
      </c>
      <c r="AO72" s="65" cm="1">
        <f t="array" ref="AO72">IF(P72&gt;0, P72, N72*O72/3600/1000/AH72 * SUMPRODUCT($AZ72:$BD72, $AJ72:$AN72^2.5))</f>
        <v>0</v>
      </c>
      <c r="AP72" s="57">
        <f t="shared" si="10"/>
        <v>0</v>
      </c>
      <c r="AQ72" s="63">
        <v>3</v>
      </c>
      <c r="AR72" s="57" cm="1">
        <f t="array" ref="AR72">IFERROR(INDEX(Regulation, $AQ72, AR$11), 0)</f>
        <v>0</v>
      </c>
      <c r="AS72" s="57" cm="1">
        <f t="array" ref="AS72">IFERROR(INDEX(Regulation, $AQ72, AS$11), 0)</f>
        <v>0.3</v>
      </c>
      <c r="AT72" s="57" cm="1">
        <f t="array" ref="AT72">IFERROR(INDEX(Regulation, $AQ72, AT$11), 0)</f>
        <v>0.5</v>
      </c>
      <c r="AU72" s="57" cm="1">
        <f t="array" ref="AU72">IFERROR(INDEX(Regulation, $AQ72, AU$11), 0)</f>
        <v>0.75</v>
      </c>
      <c r="AV72" s="57" cm="1">
        <f t="array" ref="AV72">IFERROR(INDEX(Regulation, $AQ72, AV$11), 0)</f>
        <v>1</v>
      </c>
      <c r="AW72" s="65" cm="1">
        <f t="array" ref="AW72">IFERROR(IF(Y72&gt;0, Y72, W72*X72/3600/1000/AP72 * SUMPRODUCT($AZ72:$BD72, $AR72:$AV72^2.5)), 0)</f>
        <v>0</v>
      </c>
      <c r="AX72" s="59"/>
      <c r="AY72" s="63" t="str">
        <f t="shared" si="20"/>
        <v>-</v>
      </c>
      <c r="AZ72" s="63" cm="1">
        <f t="array" ref="AZ72">IFERROR(INDEX(Kat, $AY72, AZ$11), 0)</f>
        <v>0</v>
      </c>
      <c r="BA72" s="63" cm="1">
        <f t="array" ref="BA72">IFERROR(INDEX(Kat, $AY72, BA$11), 0)</f>
        <v>0</v>
      </c>
      <c r="BB72" s="63" cm="1">
        <f t="array" ref="BB72">IFERROR(INDEX(Kat, $AY72, BB$11), 0)</f>
        <v>0</v>
      </c>
      <c r="BC72" s="63" cm="1">
        <f t="array" ref="BC72">IFERROR(INDEX(Kat, $AY72, BC$11), 0)</f>
        <v>0</v>
      </c>
      <c r="BD72" s="63" cm="1">
        <f t="array" ref="BD72">IFERROR(INDEX(Kat, $AY72, BD$11), 0)</f>
        <v>0</v>
      </c>
      <c r="BE72" s="59"/>
      <c r="BF72" s="65">
        <v>49</v>
      </c>
      <c r="BG72" s="57">
        <f t="shared" si="15"/>
        <v>0</v>
      </c>
      <c r="BH72" s="57">
        <f t="shared" si="11"/>
        <v>1</v>
      </c>
      <c r="BI72" s="59"/>
      <c r="BJ72" s="63">
        <f t="shared" si="21"/>
        <v>0</v>
      </c>
      <c r="BK72" s="57" cm="1">
        <f t="array" ref="BK72">IF(BJ72&gt;0, INDEX(T, BJ72, 4), 1)</f>
        <v>1</v>
      </c>
      <c r="BL72" s="59"/>
      <c r="BM72" s="57">
        <v>1</v>
      </c>
      <c r="BN72" s="59"/>
      <c r="BO72" s="57">
        <f t="shared" si="12"/>
        <v>1</v>
      </c>
      <c r="BP72" s="66">
        <f t="shared" si="22"/>
        <v>0</v>
      </c>
      <c r="BQ72" s="63">
        <f t="shared" si="23"/>
        <v>0</v>
      </c>
      <c r="BR72" s="63" t="str" cm="1">
        <f t="array" ref="BR72">IF($BQ72&gt;0, INDEX($BW$12:$CL$19, $BQ72, $BP72+BR$11), "-")</f>
        <v>-</v>
      </c>
      <c r="BS72" s="63" t="str" cm="1">
        <f t="array" ref="BS72">IF($BQ72&gt;0, INDEX($BW$12:$CL$19, $BQ72, $BP72+BS$11), "-")</f>
        <v>-</v>
      </c>
      <c r="BT72" s="63" t="str" cm="1">
        <f t="array" ref="BT72">IF($BQ72&gt;0, INDEX($BW$12:$CL$19, $BQ72, $BP72+BT$11), "-")</f>
        <v>-</v>
      </c>
      <c r="BU72" s="63" t="str" cm="1">
        <f t="array" ref="BU72">IF($BQ72&gt;0, INDEX($BW$12:$CL$19, $BQ72, $BP72+BU$11), "-")</f>
        <v>-</v>
      </c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  <c r="CK72" s="59"/>
      <c r="CL72" s="59"/>
      <c r="CM72" s="59"/>
    </row>
    <row r="73" spans="1:91" s="86" customFormat="1" ht="14.25" x14ac:dyDescent="0.2">
      <c r="A73" s="41" cm="1">
        <f t="array" ref="A73">IFERROR(INDEX(Operation, IFERROR(MATCH($M73, Y!$B$40:$B$51, 0), IFERROR(MATCH($M73, Y!$C$40:$C$51, 0), MATCH($M73, Y!$D$40:$D$51, 0))), 4), 0)</f>
        <v>0</v>
      </c>
      <c r="B73" s="92">
        <v>62</v>
      </c>
      <c r="C73" s="7"/>
      <c r="D73" s="7"/>
      <c r="E73" s="36"/>
      <c r="F73" s="8" t="str">
        <f>IF(ISBLANK(E73), "", VLOOKUP(E73, Z!$A$2:$C$4127, 3, FALSE))</f>
        <v/>
      </c>
      <c r="G73" s="53"/>
      <c r="H73" s="82"/>
      <c r="I73" s="49"/>
      <c r="J73" s="104"/>
      <c r="K73" s="104"/>
      <c r="L73" s="105"/>
      <c r="M73" s="40"/>
      <c r="N73" s="38"/>
      <c r="O73" s="38"/>
      <c r="P73" s="38"/>
      <c r="Q73" s="37">
        <f t="shared" si="7"/>
        <v>0</v>
      </c>
      <c r="R73" s="106"/>
      <c r="S73" s="106"/>
      <c r="T73" s="105"/>
      <c r="U73" s="81"/>
      <c r="V73" s="52"/>
      <c r="W73" s="38"/>
      <c r="X73" s="38"/>
      <c r="Y73" s="38"/>
      <c r="Z73" s="37">
        <f t="shared" si="8"/>
        <v>0</v>
      </c>
      <c r="AA73" s="6"/>
      <c r="AB73" s="7"/>
      <c r="AC73" s="36"/>
      <c r="AD73" s="8" t="str">
        <f>IF(ISBLANK(AC73), "", VLOOKUP(AC73, Z!$A$2:$C$4127, 3, FALSE))</f>
        <v/>
      </c>
      <c r="AE73" s="73"/>
      <c r="AF73" s="9">
        <f t="shared" si="9"/>
        <v>0</v>
      </c>
      <c r="AG73" s="46"/>
      <c r="AH73" s="57">
        <f t="shared" si="18"/>
        <v>1</v>
      </c>
      <c r="AI73" s="63" t="str">
        <f t="shared" si="19"/>
        <v>-</v>
      </c>
      <c r="AJ73" s="57" cm="1">
        <f t="array" ref="AJ73">IFERROR(INDEX(Regulation, $AI73, AJ$11), 0)</f>
        <v>0</v>
      </c>
      <c r="AK73" s="57" cm="1">
        <f t="array" ref="AK73">IFERROR(INDEX(Regulation, $AI73, AK$11), 0)</f>
        <v>0</v>
      </c>
      <c r="AL73" s="57" cm="1">
        <f t="array" ref="AL73">IFERROR(INDEX(Regulation, $AI73, AL$11), 0)</f>
        <v>0</v>
      </c>
      <c r="AM73" s="57" cm="1">
        <f t="array" ref="AM73">IFERROR(INDEX(Regulation, $AI73, AM$11), 0)</f>
        <v>0</v>
      </c>
      <c r="AN73" s="57" cm="1">
        <f t="array" ref="AN73">IFERROR(INDEX(Regulation, $AI73, AN$11), 0)</f>
        <v>0</v>
      </c>
      <c r="AO73" s="65" cm="1">
        <f t="array" ref="AO73">IF(P73&gt;0, P73, N73*O73/3600/1000/AH73 * SUMPRODUCT($AZ73:$BD73, $AJ73:$AN73^2.5))</f>
        <v>0</v>
      </c>
      <c r="AP73" s="57">
        <f t="shared" si="10"/>
        <v>0</v>
      </c>
      <c r="AQ73" s="63">
        <v>3</v>
      </c>
      <c r="AR73" s="57" cm="1">
        <f t="array" ref="AR73">IFERROR(INDEX(Regulation, $AQ73, AR$11), 0)</f>
        <v>0</v>
      </c>
      <c r="AS73" s="57" cm="1">
        <f t="array" ref="AS73">IFERROR(INDEX(Regulation, $AQ73, AS$11), 0)</f>
        <v>0.3</v>
      </c>
      <c r="AT73" s="57" cm="1">
        <f t="array" ref="AT73">IFERROR(INDEX(Regulation, $AQ73, AT$11), 0)</f>
        <v>0.5</v>
      </c>
      <c r="AU73" s="57" cm="1">
        <f t="array" ref="AU73">IFERROR(INDEX(Regulation, $AQ73, AU$11), 0)</f>
        <v>0.75</v>
      </c>
      <c r="AV73" s="57" cm="1">
        <f t="array" ref="AV73">IFERROR(INDEX(Regulation, $AQ73, AV$11), 0)</f>
        <v>1</v>
      </c>
      <c r="AW73" s="65" cm="1">
        <f t="array" ref="AW73">IFERROR(IF(Y73&gt;0, Y73, W73*X73/3600/1000/AP73 * SUMPRODUCT($AZ73:$BD73, $AR73:$AV73^2.5)), 0)</f>
        <v>0</v>
      </c>
      <c r="AX73" s="59"/>
      <c r="AY73" s="63" t="str">
        <f t="shared" si="20"/>
        <v>-</v>
      </c>
      <c r="AZ73" s="63" cm="1">
        <f t="array" ref="AZ73">IFERROR(INDEX(Kat, $AY73, AZ$11), 0)</f>
        <v>0</v>
      </c>
      <c r="BA73" s="63" cm="1">
        <f t="array" ref="BA73">IFERROR(INDEX(Kat, $AY73, BA$11), 0)</f>
        <v>0</v>
      </c>
      <c r="BB73" s="63" cm="1">
        <f t="array" ref="BB73">IFERROR(INDEX(Kat, $AY73, BB$11), 0)</f>
        <v>0</v>
      </c>
      <c r="BC73" s="63" cm="1">
        <f t="array" ref="BC73">IFERROR(INDEX(Kat, $AY73, BC$11), 0)</f>
        <v>0</v>
      </c>
      <c r="BD73" s="63" cm="1">
        <f t="array" ref="BD73">IFERROR(INDEX(Kat, $AY73, BD$11), 0)</f>
        <v>0</v>
      </c>
      <c r="BE73" s="59"/>
      <c r="BF73" s="65">
        <v>49</v>
      </c>
      <c r="BG73" s="57">
        <f t="shared" si="15"/>
        <v>0</v>
      </c>
      <c r="BH73" s="57">
        <f t="shared" si="11"/>
        <v>1</v>
      </c>
      <c r="BI73" s="59"/>
      <c r="BJ73" s="63">
        <f t="shared" si="21"/>
        <v>0</v>
      </c>
      <c r="BK73" s="57" cm="1">
        <f t="array" ref="BK73">IF(BJ73&gt;0, INDEX(T, BJ73, 4), 1)</f>
        <v>1</v>
      </c>
      <c r="BL73" s="59"/>
      <c r="BM73" s="57">
        <v>1</v>
      </c>
      <c r="BN73" s="59"/>
      <c r="BO73" s="57">
        <f t="shared" si="12"/>
        <v>1</v>
      </c>
      <c r="BP73" s="66">
        <f t="shared" si="22"/>
        <v>0</v>
      </c>
      <c r="BQ73" s="63">
        <f t="shared" si="23"/>
        <v>0</v>
      </c>
      <c r="BR73" s="63" t="str" cm="1">
        <f t="array" ref="BR73">IF($BQ73&gt;0, INDEX($BW$12:$CL$19, $BQ73, $BP73+BR$11), "-")</f>
        <v>-</v>
      </c>
      <c r="BS73" s="63" t="str" cm="1">
        <f t="array" ref="BS73">IF($BQ73&gt;0, INDEX($BW$12:$CL$19, $BQ73, $BP73+BS$11), "-")</f>
        <v>-</v>
      </c>
      <c r="BT73" s="63" t="str" cm="1">
        <f t="array" ref="BT73">IF($BQ73&gt;0, INDEX($BW$12:$CL$19, $BQ73, $BP73+BT$11), "-")</f>
        <v>-</v>
      </c>
      <c r="BU73" s="63" t="str" cm="1">
        <f t="array" ref="BU73">IF($BQ73&gt;0, INDEX($BW$12:$CL$19, $BQ73, $BP73+BU$11), "-")</f>
        <v>-</v>
      </c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</row>
    <row r="74" spans="1:91" s="86" customFormat="1" ht="14.25" x14ac:dyDescent="0.2">
      <c r="A74" s="41" cm="1">
        <f t="array" ref="A74">IFERROR(INDEX(Operation, IFERROR(MATCH($M74, Y!$B$40:$B$51, 0), IFERROR(MATCH($M74, Y!$C$40:$C$51, 0), MATCH($M74, Y!$D$40:$D$51, 0))), 4), 0)</f>
        <v>0</v>
      </c>
      <c r="B74" s="92">
        <v>63</v>
      </c>
      <c r="C74" s="7"/>
      <c r="D74" s="7"/>
      <c r="E74" s="36"/>
      <c r="F74" s="8" t="str">
        <f>IF(ISBLANK(E74), "", VLOOKUP(E74, Z!$A$2:$C$4127, 3, FALSE))</f>
        <v/>
      </c>
      <c r="G74" s="53"/>
      <c r="H74" s="82"/>
      <c r="I74" s="49"/>
      <c r="J74" s="104"/>
      <c r="K74" s="104"/>
      <c r="L74" s="105"/>
      <c r="M74" s="40"/>
      <c r="N74" s="38"/>
      <c r="O74" s="38"/>
      <c r="P74" s="38"/>
      <c r="Q74" s="37">
        <f t="shared" si="7"/>
        <v>0</v>
      </c>
      <c r="R74" s="106"/>
      <c r="S74" s="106"/>
      <c r="T74" s="105"/>
      <c r="U74" s="81"/>
      <c r="V74" s="52"/>
      <c r="W74" s="38"/>
      <c r="X74" s="38"/>
      <c r="Y74" s="38"/>
      <c r="Z74" s="37">
        <f t="shared" si="8"/>
        <v>0</v>
      </c>
      <c r="AA74" s="6"/>
      <c r="AB74" s="7"/>
      <c r="AC74" s="36"/>
      <c r="AD74" s="8" t="str">
        <f>IF(ISBLANK(AC74), "", VLOOKUP(AC74, Z!$A$2:$C$4127, 3, FALSE))</f>
        <v/>
      </c>
      <c r="AE74" s="73"/>
      <c r="AF74" s="9">
        <f t="shared" si="9"/>
        <v>0</v>
      </c>
      <c r="AG74" s="46"/>
      <c r="AH74" s="57">
        <f t="shared" si="18"/>
        <v>1</v>
      </c>
      <c r="AI74" s="63" t="str">
        <f t="shared" si="19"/>
        <v>-</v>
      </c>
      <c r="AJ74" s="57" cm="1">
        <f t="array" ref="AJ74">IFERROR(INDEX(Regulation, $AI74, AJ$11), 0)</f>
        <v>0</v>
      </c>
      <c r="AK74" s="57" cm="1">
        <f t="array" ref="AK74">IFERROR(INDEX(Regulation, $AI74, AK$11), 0)</f>
        <v>0</v>
      </c>
      <c r="AL74" s="57" cm="1">
        <f t="array" ref="AL74">IFERROR(INDEX(Regulation, $AI74, AL$11), 0)</f>
        <v>0</v>
      </c>
      <c r="AM74" s="57" cm="1">
        <f t="array" ref="AM74">IFERROR(INDEX(Regulation, $AI74, AM$11), 0)</f>
        <v>0</v>
      </c>
      <c r="AN74" s="57" cm="1">
        <f t="array" ref="AN74">IFERROR(INDEX(Regulation, $AI74, AN$11), 0)</f>
        <v>0</v>
      </c>
      <c r="AO74" s="65" cm="1">
        <f t="array" ref="AO74">IF(P74&gt;0, P74, N74*O74/3600/1000/AH74 * SUMPRODUCT($AZ74:$BD74, $AJ74:$AN74^2.5))</f>
        <v>0</v>
      </c>
      <c r="AP74" s="57">
        <f t="shared" si="10"/>
        <v>0</v>
      </c>
      <c r="AQ74" s="63">
        <v>3</v>
      </c>
      <c r="AR74" s="57" cm="1">
        <f t="array" ref="AR74">IFERROR(INDEX(Regulation, $AQ74, AR$11), 0)</f>
        <v>0</v>
      </c>
      <c r="AS74" s="57" cm="1">
        <f t="array" ref="AS74">IFERROR(INDEX(Regulation, $AQ74, AS$11), 0)</f>
        <v>0.3</v>
      </c>
      <c r="AT74" s="57" cm="1">
        <f t="array" ref="AT74">IFERROR(INDEX(Regulation, $AQ74, AT$11), 0)</f>
        <v>0.5</v>
      </c>
      <c r="AU74" s="57" cm="1">
        <f t="array" ref="AU74">IFERROR(INDEX(Regulation, $AQ74, AU$11), 0)</f>
        <v>0.75</v>
      </c>
      <c r="AV74" s="57" cm="1">
        <f t="array" ref="AV74">IFERROR(INDEX(Regulation, $AQ74, AV$11), 0)</f>
        <v>1</v>
      </c>
      <c r="AW74" s="65" cm="1">
        <f t="array" ref="AW74">IFERROR(IF(Y74&gt;0, Y74, W74*X74/3600/1000/AP74 * SUMPRODUCT($AZ74:$BD74, $AR74:$AV74^2.5)), 0)</f>
        <v>0</v>
      </c>
      <c r="AX74" s="59"/>
      <c r="AY74" s="63" t="str">
        <f t="shared" si="20"/>
        <v>-</v>
      </c>
      <c r="AZ74" s="63" cm="1">
        <f t="array" ref="AZ74">IFERROR(INDEX(Kat, $AY74, AZ$11), 0)</f>
        <v>0</v>
      </c>
      <c r="BA74" s="63" cm="1">
        <f t="array" ref="BA74">IFERROR(INDEX(Kat, $AY74, BA$11), 0)</f>
        <v>0</v>
      </c>
      <c r="BB74" s="63" cm="1">
        <f t="array" ref="BB74">IFERROR(INDEX(Kat, $AY74, BB$11), 0)</f>
        <v>0</v>
      </c>
      <c r="BC74" s="63" cm="1">
        <f t="array" ref="BC74">IFERROR(INDEX(Kat, $AY74, BC$11), 0)</f>
        <v>0</v>
      </c>
      <c r="BD74" s="63" cm="1">
        <f t="array" ref="BD74">IFERROR(INDEX(Kat, $AY74, BD$11), 0)</f>
        <v>0</v>
      </c>
      <c r="BE74" s="59"/>
      <c r="BF74" s="65">
        <v>49</v>
      </c>
      <c r="BG74" s="57">
        <f t="shared" si="15"/>
        <v>0</v>
      </c>
      <c r="BH74" s="57">
        <f t="shared" si="11"/>
        <v>1</v>
      </c>
      <c r="BI74" s="59"/>
      <c r="BJ74" s="63">
        <f t="shared" si="21"/>
        <v>0</v>
      </c>
      <c r="BK74" s="57" cm="1">
        <f t="array" ref="BK74">IF(BJ74&gt;0, INDEX(T, BJ74, 4), 1)</f>
        <v>1</v>
      </c>
      <c r="BL74" s="59"/>
      <c r="BM74" s="57">
        <v>1</v>
      </c>
      <c r="BN74" s="59"/>
      <c r="BO74" s="57">
        <f t="shared" si="12"/>
        <v>1</v>
      </c>
      <c r="BP74" s="66">
        <f t="shared" si="22"/>
        <v>0</v>
      </c>
      <c r="BQ74" s="63">
        <f t="shared" si="23"/>
        <v>0</v>
      </c>
      <c r="BR74" s="63" t="str" cm="1">
        <f t="array" ref="BR74">IF($BQ74&gt;0, INDEX($BW$12:$CL$19, $BQ74, $BP74+BR$11), "-")</f>
        <v>-</v>
      </c>
      <c r="BS74" s="63" t="str" cm="1">
        <f t="array" ref="BS74">IF($BQ74&gt;0, INDEX($BW$12:$CL$19, $BQ74, $BP74+BS$11), "-")</f>
        <v>-</v>
      </c>
      <c r="BT74" s="63" t="str" cm="1">
        <f t="array" ref="BT74">IF($BQ74&gt;0, INDEX($BW$12:$CL$19, $BQ74, $BP74+BT$11), "-")</f>
        <v>-</v>
      </c>
      <c r="BU74" s="63" t="str" cm="1">
        <f t="array" ref="BU74">IF($BQ74&gt;0, INDEX($BW$12:$CL$19, $BQ74, $BP74+BU$11), "-")</f>
        <v>-</v>
      </c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</row>
    <row r="75" spans="1:91" s="86" customFormat="1" ht="14.25" x14ac:dyDescent="0.2">
      <c r="A75" s="41" cm="1">
        <f t="array" ref="A75">IFERROR(INDEX(Operation, IFERROR(MATCH($M75, Y!$B$40:$B$51, 0), IFERROR(MATCH($M75, Y!$C$40:$C$51, 0), MATCH($M75, Y!$D$40:$D$51, 0))), 4), 0)</f>
        <v>0</v>
      </c>
      <c r="B75" s="92">
        <v>64</v>
      </c>
      <c r="C75" s="7"/>
      <c r="D75" s="7"/>
      <c r="E75" s="36"/>
      <c r="F75" s="8" t="str">
        <f>IF(ISBLANK(E75), "", VLOOKUP(E75, Z!$A$2:$C$4127, 3, FALSE))</f>
        <v/>
      </c>
      <c r="G75" s="53"/>
      <c r="H75" s="82"/>
      <c r="I75" s="49"/>
      <c r="J75" s="104"/>
      <c r="K75" s="104"/>
      <c r="L75" s="105"/>
      <c r="M75" s="40"/>
      <c r="N75" s="38"/>
      <c r="O75" s="38"/>
      <c r="P75" s="38"/>
      <c r="Q75" s="37">
        <f t="shared" si="7"/>
        <v>0</v>
      </c>
      <c r="R75" s="106"/>
      <c r="S75" s="106"/>
      <c r="T75" s="105"/>
      <c r="U75" s="81"/>
      <c r="V75" s="52"/>
      <c r="W75" s="38"/>
      <c r="X75" s="38"/>
      <c r="Y75" s="38"/>
      <c r="Z75" s="37">
        <f t="shared" si="8"/>
        <v>0</v>
      </c>
      <c r="AA75" s="6"/>
      <c r="AB75" s="7"/>
      <c r="AC75" s="36"/>
      <c r="AD75" s="8" t="str">
        <f>IF(ISBLANK(AC75), "", VLOOKUP(AC75, Z!$A$2:$C$4127, 3, FALSE))</f>
        <v/>
      </c>
      <c r="AE75" s="73"/>
      <c r="AF75" s="9">
        <f t="shared" si="9"/>
        <v>0</v>
      </c>
      <c r="AG75" s="46"/>
      <c r="AH75" s="57">
        <f t="shared" si="18"/>
        <v>1</v>
      </c>
      <c r="AI75" s="63" t="str">
        <f t="shared" si="19"/>
        <v>-</v>
      </c>
      <c r="AJ75" s="57" cm="1">
        <f t="array" ref="AJ75">IFERROR(INDEX(Regulation, $AI75, AJ$11), 0)</f>
        <v>0</v>
      </c>
      <c r="AK75" s="57" cm="1">
        <f t="array" ref="AK75">IFERROR(INDEX(Regulation, $AI75, AK$11), 0)</f>
        <v>0</v>
      </c>
      <c r="AL75" s="57" cm="1">
        <f t="array" ref="AL75">IFERROR(INDEX(Regulation, $AI75, AL$11), 0)</f>
        <v>0</v>
      </c>
      <c r="AM75" s="57" cm="1">
        <f t="array" ref="AM75">IFERROR(INDEX(Regulation, $AI75, AM$11), 0)</f>
        <v>0</v>
      </c>
      <c r="AN75" s="57" cm="1">
        <f t="array" ref="AN75">IFERROR(INDEX(Regulation, $AI75, AN$11), 0)</f>
        <v>0</v>
      </c>
      <c r="AO75" s="65" cm="1">
        <f t="array" ref="AO75">IF(P75&gt;0, P75, N75*O75/3600/1000/AH75 * SUMPRODUCT($AZ75:$BD75, $AJ75:$AN75^2.5))</f>
        <v>0</v>
      </c>
      <c r="AP75" s="57">
        <f t="shared" si="10"/>
        <v>0</v>
      </c>
      <c r="AQ75" s="63">
        <v>3</v>
      </c>
      <c r="AR75" s="57" cm="1">
        <f t="array" ref="AR75">IFERROR(INDEX(Regulation, $AQ75, AR$11), 0)</f>
        <v>0</v>
      </c>
      <c r="AS75" s="57" cm="1">
        <f t="array" ref="AS75">IFERROR(INDEX(Regulation, $AQ75, AS$11), 0)</f>
        <v>0.3</v>
      </c>
      <c r="AT75" s="57" cm="1">
        <f t="array" ref="AT75">IFERROR(INDEX(Regulation, $AQ75, AT$11), 0)</f>
        <v>0.5</v>
      </c>
      <c r="AU75" s="57" cm="1">
        <f t="array" ref="AU75">IFERROR(INDEX(Regulation, $AQ75, AU$11), 0)</f>
        <v>0.75</v>
      </c>
      <c r="AV75" s="57" cm="1">
        <f t="array" ref="AV75">IFERROR(INDEX(Regulation, $AQ75, AV$11), 0)</f>
        <v>1</v>
      </c>
      <c r="AW75" s="65" cm="1">
        <f t="array" ref="AW75">IFERROR(IF(Y75&gt;0, Y75, W75*X75/3600/1000/AP75 * SUMPRODUCT($AZ75:$BD75, $AR75:$AV75^2.5)), 0)</f>
        <v>0</v>
      </c>
      <c r="AX75" s="59"/>
      <c r="AY75" s="63" t="str">
        <f t="shared" si="20"/>
        <v>-</v>
      </c>
      <c r="AZ75" s="63" cm="1">
        <f t="array" ref="AZ75">IFERROR(INDEX(Kat, $AY75, AZ$11), 0)</f>
        <v>0</v>
      </c>
      <c r="BA75" s="63" cm="1">
        <f t="array" ref="BA75">IFERROR(INDEX(Kat, $AY75, BA$11), 0)</f>
        <v>0</v>
      </c>
      <c r="BB75" s="63" cm="1">
        <f t="array" ref="BB75">IFERROR(INDEX(Kat, $AY75, BB$11), 0)</f>
        <v>0</v>
      </c>
      <c r="BC75" s="63" cm="1">
        <f t="array" ref="BC75">IFERROR(INDEX(Kat, $AY75, BC$11), 0)</f>
        <v>0</v>
      </c>
      <c r="BD75" s="63" cm="1">
        <f t="array" ref="BD75">IFERROR(INDEX(Kat, $AY75, BD$11), 0)</f>
        <v>0</v>
      </c>
      <c r="BE75" s="59"/>
      <c r="BF75" s="65">
        <v>49</v>
      </c>
      <c r="BG75" s="57">
        <f t="shared" si="15"/>
        <v>0</v>
      </c>
      <c r="BH75" s="57">
        <f t="shared" si="11"/>
        <v>1</v>
      </c>
      <c r="BI75" s="59"/>
      <c r="BJ75" s="63">
        <f t="shared" si="21"/>
        <v>0</v>
      </c>
      <c r="BK75" s="57" cm="1">
        <f t="array" ref="BK75">IF(BJ75&gt;0, INDEX(T, BJ75, 4), 1)</f>
        <v>1</v>
      </c>
      <c r="BL75" s="59"/>
      <c r="BM75" s="57">
        <v>1</v>
      </c>
      <c r="BN75" s="59"/>
      <c r="BO75" s="57">
        <f t="shared" si="12"/>
        <v>1</v>
      </c>
      <c r="BP75" s="66">
        <f t="shared" si="22"/>
        <v>0</v>
      </c>
      <c r="BQ75" s="63">
        <f t="shared" si="23"/>
        <v>0</v>
      </c>
      <c r="BR75" s="63" t="str" cm="1">
        <f t="array" ref="BR75">IF($BQ75&gt;0, INDEX($BW$12:$CL$19, $BQ75, $BP75+BR$11), "-")</f>
        <v>-</v>
      </c>
      <c r="BS75" s="63" t="str" cm="1">
        <f t="array" ref="BS75">IF($BQ75&gt;0, INDEX($BW$12:$CL$19, $BQ75, $BP75+BS$11), "-")</f>
        <v>-</v>
      </c>
      <c r="BT75" s="63" t="str" cm="1">
        <f t="array" ref="BT75">IF($BQ75&gt;0, INDEX($BW$12:$CL$19, $BQ75, $BP75+BT$11), "-")</f>
        <v>-</v>
      </c>
      <c r="BU75" s="63" t="str" cm="1">
        <f t="array" ref="BU75">IF($BQ75&gt;0, INDEX($BW$12:$CL$19, $BQ75, $BP75+BU$11), "-")</f>
        <v>-</v>
      </c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59"/>
      <c r="CK75" s="59"/>
      <c r="CL75" s="59"/>
      <c r="CM75" s="59"/>
    </row>
    <row r="76" spans="1:91" s="86" customFormat="1" ht="14.25" x14ac:dyDescent="0.2">
      <c r="A76" s="41" cm="1">
        <f t="array" ref="A76">IFERROR(INDEX(Operation, IFERROR(MATCH($M76, Y!$B$40:$B$51, 0), IFERROR(MATCH($M76, Y!$C$40:$C$51, 0), MATCH($M76, Y!$D$40:$D$51, 0))), 4), 0)</f>
        <v>0</v>
      </c>
      <c r="B76" s="92">
        <v>65</v>
      </c>
      <c r="C76" s="7"/>
      <c r="D76" s="7"/>
      <c r="E76" s="36"/>
      <c r="F76" s="8" t="str">
        <f>IF(ISBLANK(E76), "", VLOOKUP(E76, Z!$A$2:$C$4127, 3, FALSE))</f>
        <v/>
      </c>
      <c r="G76" s="53"/>
      <c r="H76" s="82"/>
      <c r="I76" s="49"/>
      <c r="J76" s="104"/>
      <c r="K76" s="104"/>
      <c r="L76" s="105"/>
      <c r="M76" s="40"/>
      <c r="N76" s="38"/>
      <c r="O76" s="38"/>
      <c r="P76" s="38"/>
      <c r="Q76" s="37">
        <f t="shared" si="7"/>
        <v>0</v>
      </c>
      <c r="R76" s="106"/>
      <c r="S76" s="106"/>
      <c r="T76" s="105"/>
      <c r="U76" s="81"/>
      <c r="V76" s="52"/>
      <c r="W76" s="38"/>
      <c r="X76" s="38"/>
      <c r="Y76" s="38"/>
      <c r="Z76" s="37">
        <f t="shared" si="8"/>
        <v>0</v>
      </c>
      <c r="AA76" s="6"/>
      <c r="AB76" s="7"/>
      <c r="AC76" s="36"/>
      <c r="AD76" s="8" t="str">
        <f>IF(ISBLANK(AC76), "", VLOOKUP(AC76, Z!$A$2:$C$4127, 3, FALSE))</f>
        <v/>
      </c>
      <c r="AE76" s="73"/>
      <c r="AF76" s="9">
        <f t="shared" si="9"/>
        <v>0</v>
      </c>
      <c r="AG76" s="46"/>
      <c r="AH76" s="57">
        <f t="shared" ref="AH76:AH111" si="24">BK76*BM76*BO76*BH76</f>
        <v>1</v>
      </c>
      <c r="AI76" s="63" t="str">
        <f t="shared" ref="AI76:AI111" si="25">IFERROR(IFERROR( IFERROR(MATCH($M76,INDEX(Regulation,,1),0), MATCH($M76,INDEX(Regulation,,2),0)), MATCH($M76,INDEX(Regulation,,3),0)), "-")</f>
        <v>-</v>
      </c>
      <c r="AJ76" s="57" cm="1">
        <f t="array" ref="AJ76">IFERROR(INDEX(Regulation, $AI76, AJ$11), 0)</f>
        <v>0</v>
      </c>
      <c r="AK76" s="57" cm="1">
        <f t="array" ref="AK76">IFERROR(INDEX(Regulation, $AI76, AK$11), 0)</f>
        <v>0</v>
      </c>
      <c r="AL76" s="57" cm="1">
        <f t="array" ref="AL76">IFERROR(INDEX(Regulation, $AI76, AL$11), 0)</f>
        <v>0</v>
      </c>
      <c r="AM76" s="57" cm="1">
        <f t="array" ref="AM76">IFERROR(INDEX(Regulation, $AI76, AM$11), 0)</f>
        <v>0</v>
      </c>
      <c r="AN76" s="57" cm="1">
        <f t="array" ref="AN76">IFERROR(INDEX(Regulation, $AI76, AN$11), 0)</f>
        <v>0</v>
      </c>
      <c r="AO76" s="65" cm="1">
        <f t="array" ref="AO76">IF(P76&gt;0, P76, N76*O76/3600/1000/AH76 * SUMPRODUCT($AZ76:$BD76, $AJ76:$AN76^2.5))</f>
        <v>0</v>
      </c>
      <c r="AP76" s="57">
        <f t="shared" si="10"/>
        <v>0</v>
      </c>
      <c r="AQ76" s="63">
        <v>3</v>
      </c>
      <c r="AR76" s="57" cm="1">
        <f t="array" ref="AR76">IFERROR(INDEX(Regulation, $AQ76, AR$11), 0)</f>
        <v>0</v>
      </c>
      <c r="AS76" s="57" cm="1">
        <f t="array" ref="AS76">IFERROR(INDEX(Regulation, $AQ76, AS$11), 0)</f>
        <v>0.3</v>
      </c>
      <c r="AT76" s="57" cm="1">
        <f t="array" ref="AT76">IFERROR(INDEX(Regulation, $AQ76, AT$11), 0)</f>
        <v>0.5</v>
      </c>
      <c r="AU76" s="57" cm="1">
        <f t="array" ref="AU76">IFERROR(INDEX(Regulation, $AQ76, AU$11), 0)</f>
        <v>0.75</v>
      </c>
      <c r="AV76" s="57" cm="1">
        <f t="array" ref="AV76">IFERROR(INDEX(Regulation, $AQ76, AV$11), 0)</f>
        <v>1</v>
      </c>
      <c r="AW76" s="65" cm="1">
        <f t="array" ref="AW76">IFERROR(IF(Y76&gt;0, Y76, W76*X76/3600/1000/AP76 * SUMPRODUCT($AZ76:$BD76, $AR76:$AV76^2.5)), 0)</f>
        <v>0</v>
      </c>
      <c r="AX76" s="59"/>
      <c r="AY76" s="63" t="str">
        <f t="shared" ref="AY76:AY111" si="26">IFERROR(IFERROR( IFERROR(MATCH($G76,INDEX(Kat,,1),0), MATCH($G76,INDEX(Kat,,2),0)), MATCH($G76,INDEX(Kat,,3),0)), "-")</f>
        <v>-</v>
      </c>
      <c r="AZ76" s="63" cm="1">
        <f t="array" ref="AZ76">IFERROR(INDEX(Kat, $AY76, AZ$11), 0)</f>
        <v>0</v>
      </c>
      <c r="BA76" s="63" cm="1">
        <f t="array" ref="BA76">IFERROR(INDEX(Kat, $AY76, BA$11), 0)</f>
        <v>0</v>
      </c>
      <c r="BB76" s="63" cm="1">
        <f t="array" ref="BB76">IFERROR(INDEX(Kat, $AY76, BB$11), 0)</f>
        <v>0</v>
      </c>
      <c r="BC76" s="63" cm="1">
        <f t="array" ref="BC76">IFERROR(INDEX(Kat, $AY76, BC$11), 0)</f>
        <v>0</v>
      </c>
      <c r="BD76" s="63" cm="1">
        <f t="array" ref="BD76">IFERROR(INDEX(Kat, $AY76, BD$11), 0)</f>
        <v>0</v>
      </c>
      <c r="BE76" s="59"/>
      <c r="BF76" s="65">
        <v>49</v>
      </c>
      <c r="BG76" s="57">
        <f t="shared" si="15"/>
        <v>0</v>
      </c>
      <c r="BH76" s="57">
        <f t="shared" si="11"/>
        <v>1</v>
      </c>
      <c r="BI76" s="59"/>
      <c r="BJ76" s="63">
        <f t="shared" ref="BJ76:BJ111" si="27">IFERROR(IFERROR( IFERROR(MATCH($L76,INDEX(T,,1),0), MATCH($L76,INDEX(T,,2),0)), MATCH($L76,INDEX(T,,3),0)), 0)</f>
        <v>0</v>
      </c>
      <c r="BK76" s="57" cm="1">
        <f t="array" ref="BK76">IF(BJ76&gt;0, INDEX(T, BJ76, 4), 1)</f>
        <v>1</v>
      </c>
      <c r="BL76" s="59"/>
      <c r="BM76" s="57">
        <v>1</v>
      </c>
      <c r="BN76" s="59"/>
      <c r="BO76" s="57">
        <f t="shared" si="12"/>
        <v>1</v>
      </c>
      <c r="BP76" s="66">
        <f t="shared" ref="BP76:BP111" si="28">IFERROR((MATCH($K76, $BW$21:$BW$23, 0) - 1)*4, 0)</f>
        <v>0</v>
      </c>
      <c r="BQ76" s="63">
        <f t="shared" ref="BQ76:BQ111" si="29">IFERROR(J76/2 + IF(I76&lt;0.75, 0, 4), 0)</f>
        <v>0</v>
      </c>
      <c r="BR76" s="63" t="str" cm="1">
        <f t="array" ref="BR76">IF($BQ76&gt;0, INDEX($BW$12:$CL$19, $BQ76, $BP76+BR$11), "-")</f>
        <v>-</v>
      </c>
      <c r="BS76" s="63" t="str" cm="1">
        <f t="array" ref="BS76">IF($BQ76&gt;0, INDEX($BW$12:$CL$19, $BQ76, $BP76+BS$11), "-")</f>
        <v>-</v>
      </c>
      <c r="BT76" s="63" t="str" cm="1">
        <f t="array" ref="BT76">IF($BQ76&gt;0, INDEX($BW$12:$CL$19, $BQ76, $BP76+BT$11), "-")</f>
        <v>-</v>
      </c>
      <c r="BU76" s="63" t="str" cm="1">
        <f t="array" ref="BU76">IF($BQ76&gt;0, INDEX($BW$12:$CL$19, $BQ76, $BP76+BU$11), "-")</f>
        <v>-</v>
      </c>
      <c r="BV76" s="59"/>
      <c r="BW76" s="59"/>
      <c r="BX76" s="59"/>
      <c r="BY76" s="59"/>
      <c r="BZ76" s="59"/>
      <c r="CA76" s="59"/>
      <c r="CB76" s="59"/>
      <c r="CC76" s="59"/>
      <c r="CD76" s="59"/>
      <c r="CE76" s="59"/>
      <c r="CF76" s="59"/>
      <c r="CG76" s="59"/>
      <c r="CH76" s="59"/>
      <c r="CI76" s="59"/>
      <c r="CJ76" s="59"/>
      <c r="CK76" s="59"/>
      <c r="CL76" s="59"/>
      <c r="CM76" s="59"/>
    </row>
    <row r="77" spans="1:91" s="86" customFormat="1" ht="14.25" x14ac:dyDescent="0.2">
      <c r="A77" s="41" cm="1">
        <f t="array" ref="A77">IFERROR(INDEX(Operation, IFERROR(MATCH($M77, Y!$B$40:$B$51, 0), IFERROR(MATCH($M77, Y!$C$40:$C$51, 0), MATCH($M77, Y!$D$40:$D$51, 0))), 4), 0)</f>
        <v>0</v>
      </c>
      <c r="B77" s="92">
        <v>66</v>
      </c>
      <c r="C77" s="7"/>
      <c r="D77" s="7"/>
      <c r="E77" s="36"/>
      <c r="F77" s="8" t="str">
        <f>IF(ISBLANK(E77), "", VLOOKUP(E77, Z!$A$2:$C$4127, 3, FALSE))</f>
        <v/>
      </c>
      <c r="G77" s="53"/>
      <c r="H77" s="82"/>
      <c r="I77" s="49"/>
      <c r="J77" s="104"/>
      <c r="K77" s="104"/>
      <c r="L77" s="105"/>
      <c r="M77" s="40"/>
      <c r="N77" s="38"/>
      <c r="O77" s="38"/>
      <c r="P77" s="38"/>
      <c r="Q77" s="37">
        <f t="shared" ref="Q77:Q111" si="30">AO77</f>
        <v>0</v>
      </c>
      <c r="R77" s="106"/>
      <c r="S77" s="106"/>
      <c r="T77" s="105"/>
      <c r="U77" s="81"/>
      <c r="V77" s="52"/>
      <c r="W77" s="38"/>
      <c r="X77" s="38"/>
      <c r="Y77" s="38"/>
      <c r="Z77" s="37">
        <f t="shared" ref="Z77:Z111" si="31">AW77</f>
        <v>0</v>
      </c>
      <c r="AA77" s="6"/>
      <c r="AB77" s="7"/>
      <c r="AC77" s="36"/>
      <c r="AD77" s="8" t="str">
        <f>IF(ISBLANK(AC77), "", VLOOKUP(AC77, Z!$A$2:$C$4127, 3, FALSE))</f>
        <v/>
      </c>
      <c r="AE77" s="73"/>
      <c r="AF77" s="9">
        <f t="shared" ref="AF77:AF111" si="32">MAX(0, 15*0.75*(Q77-Z77)/1000)</f>
        <v>0</v>
      </c>
      <c r="AG77" s="46"/>
      <c r="AH77" s="57">
        <f t="shared" si="24"/>
        <v>1</v>
      </c>
      <c r="AI77" s="63" t="str">
        <f t="shared" si="25"/>
        <v>-</v>
      </c>
      <c r="AJ77" s="57" cm="1">
        <f t="array" ref="AJ77">IFERROR(INDEX(Regulation, $AI77, AJ$11), 0)</f>
        <v>0</v>
      </c>
      <c r="AK77" s="57" cm="1">
        <f t="array" ref="AK77">IFERROR(INDEX(Regulation, $AI77, AK$11), 0)</f>
        <v>0</v>
      </c>
      <c r="AL77" s="57" cm="1">
        <f t="array" ref="AL77">IFERROR(INDEX(Regulation, $AI77, AL$11), 0)</f>
        <v>0</v>
      </c>
      <c r="AM77" s="57" cm="1">
        <f t="array" ref="AM77">IFERROR(INDEX(Regulation, $AI77, AM$11), 0)</f>
        <v>0</v>
      </c>
      <c r="AN77" s="57" cm="1">
        <f t="array" ref="AN77">IFERROR(INDEX(Regulation, $AI77, AN$11), 0)</f>
        <v>0</v>
      </c>
      <c r="AO77" s="65" cm="1">
        <f t="array" ref="AO77">IF(P77&gt;0, P77, N77*O77/3600/1000/AH77 * SUMPRODUCT($AZ77:$BD77, $AJ77:$AN77^2.5))</f>
        <v>0</v>
      </c>
      <c r="AP77" s="57">
        <f t="shared" ref="AP77:AP111" si="33">V77</f>
        <v>0</v>
      </c>
      <c r="AQ77" s="63">
        <v>3</v>
      </c>
      <c r="AR77" s="57" cm="1">
        <f t="array" ref="AR77">IFERROR(INDEX(Regulation, $AQ77, AR$11), 0)</f>
        <v>0</v>
      </c>
      <c r="AS77" s="57" cm="1">
        <f t="array" ref="AS77">IFERROR(INDEX(Regulation, $AQ77, AS$11), 0)</f>
        <v>0.3</v>
      </c>
      <c r="AT77" s="57" cm="1">
        <f t="array" ref="AT77">IFERROR(INDEX(Regulation, $AQ77, AT$11), 0)</f>
        <v>0.5</v>
      </c>
      <c r="AU77" s="57" cm="1">
        <f t="array" ref="AU77">IFERROR(INDEX(Regulation, $AQ77, AU$11), 0)</f>
        <v>0.75</v>
      </c>
      <c r="AV77" s="57" cm="1">
        <f t="array" ref="AV77">IFERROR(INDEX(Regulation, $AQ77, AV$11), 0)</f>
        <v>1</v>
      </c>
      <c r="AW77" s="65" cm="1">
        <f t="array" ref="AW77">IFERROR(IF(Y77&gt;0, Y77, W77*X77/3600/1000/AP77 * SUMPRODUCT($AZ77:$BD77, $AR77:$AV77^2.5)), 0)</f>
        <v>0</v>
      </c>
      <c r="AX77" s="59"/>
      <c r="AY77" s="63" t="str">
        <f t="shared" si="26"/>
        <v>-</v>
      </c>
      <c r="AZ77" s="63" cm="1">
        <f t="array" ref="AZ77">IFERROR(INDEX(Kat, $AY77, AZ$11), 0)</f>
        <v>0</v>
      </c>
      <c r="BA77" s="63" cm="1">
        <f t="array" ref="BA77">IFERROR(INDEX(Kat, $AY77, BA$11), 0)</f>
        <v>0</v>
      </c>
      <c r="BB77" s="63" cm="1">
        <f t="array" ref="BB77">IFERROR(INDEX(Kat, $AY77, BB$11), 0)</f>
        <v>0</v>
      </c>
      <c r="BC77" s="63" cm="1">
        <f t="array" ref="BC77">IFERROR(INDEX(Kat, $AY77, BC$11), 0)</f>
        <v>0</v>
      </c>
      <c r="BD77" s="63" cm="1">
        <f t="array" ref="BD77">IFERROR(INDEX(Kat, $AY77, BD$11), 0)</f>
        <v>0</v>
      </c>
      <c r="BE77" s="59"/>
      <c r="BF77" s="65">
        <v>49</v>
      </c>
      <c r="BG77" s="57">
        <f t="shared" si="15"/>
        <v>0</v>
      </c>
      <c r="BH77" s="57">
        <f t="shared" ref="BH77:BH111" si="34">IFERROR(0.00357 * LN(I77) + 0.6656, 1)</f>
        <v>1</v>
      </c>
      <c r="BI77" s="59"/>
      <c r="BJ77" s="63">
        <f t="shared" si="27"/>
        <v>0</v>
      </c>
      <c r="BK77" s="57" cm="1">
        <f t="array" ref="BK77">IF(BJ77&gt;0, INDEX(T, BJ77, 4), 1)</f>
        <v>1</v>
      </c>
      <c r="BL77" s="59"/>
      <c r="BM77" s="57">
        <v>1</v>
      </c>
      <c r="BN77" s="59"/>
      <c r="BO77" s="57">
        <f t="shared" ref="BO77:BO111" si="35">IFERROR((BR77*LOG($I77)^3 + BS77*LOG($I77)^2 + BT77*LOG($I77) + BU77) / 100, 1)</f>
        <v>1</v>
      </c>
      <c r="BP77" s="66">
        <f t="shared" si="28"/>
        <v>0</v>
      </c>
      <c r="BQ77" s="63">
        <f t="shared" si="29"/>
        <v>0</v>
      </c>
      <c r="BR77" s="63" t="str" cm="1">
        <f t="array" ref="BR77">IF($BQ77&gt;0, INDEX($BW$12:$CL$19, $BQ77, $BP77+BR$11), "-")</f>
        <v>-</v>
      </c>
      <c r="BS77" s="63" t="str" cm="1">
        <f t="array" ref="BS77">IF($BQ77&gt;0, INDEX($BW$12:$CL$19, $BQ77, $BP77+BS$11), "-")</f>
        <v>-</v>
      </c>
      <c r="BT77" s="63" t="str" cm="1">
        <f t="array" ref="BT77">IF($BQ77&gt;0, INDEX($BW$12:$CL$19, $BQ77, $BP77+BT$11), "-")</f>
        <v>-</v>
      </c>
      <c r="BU77" s="63" t="str" cm="1">
        <f t="array" ref="BU77">IF($BQ77&gt;0, INDEX($BW$12:$CL$19, $BQ77, $BP77+BU$11), "-")</f>
        <v>-</v>
      </c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</row>
    <row r="78" spans="1:91" s="86" customFormat="1" ht="14.25" x14ac:dyDescent="0.2">
      <c r="A78" s="41" cm="1">
        <f t="array" ref="A78">IFERROR(INDEX(Operation, IFERROR(MATCH($M78, Y!$B$40:$B$51, 0), IFERROR(MATCH($M78, Y!$C$40:$C$51, 0), MATCH($M78, Y!$D$40:$D$51, 0))), 4), 0)</f>
        <v>0</v>
      </c>
      <c r="B78" s="92">
        <v>67</v>
      </c>
      <c r="C78" s="7"/>
      <c r="D78" s="7"/>
      <c r="E78" s="36"/>
      <c r="F78" s="8" t="str">
        <f>IF(ISBLANK(E78), "", VLOOKUP(E78, Z!$A$2:$C$4127, 3, FALSE))</f>
        <v/>
      </c>
      <c r="G78" s="53"/>
      <c r="H78" s="82"/>
      <c r="I78" s="49"/>
      <c r="J78" s="104"/>
      <c r="K78" s="104"/>
      <c r="L78" s="105"/>
      <c r="M78" s="40"/>
      <c r="N78" s="38"/>
      <c r="O78" s="38"/>
      <c r="P78" s="38"/>
      <c r="Q78" s="37">
        <f t="shared" si="30"/>
        <v>0</v>
      </c>
      <c r="R78" s="106"/>
      <c r="S78" s="106"/>
      <c r="T78" s="105"/>
      <c r="U78" s="81"/>
      <c r="V78" s="52"/>
      <c r="W78" s="38"/>
      <c r="X78" s="38"/>
      <c r="Y78" s="38"/>
      <c r="Z78" s="37">
        <f t="shared" si="31"/>
        <v>0</v>
      </c>
      <c r="AA78" s="6"/>
      <c r="AB78" s="7"/>
      <c r="AC78" s="36"/>
      <c r="AD78" s="8" t="str">
        <f>IF(ISBLANK(AC78), "", VLOOKUP(AC78, Z!$A$2:$C$4127, 3, FALSE))</f>
        <v/>
      </c>
      <c r="AE78" s="73"/>
      <c r="AF78" s="9">
        <f t="shared" si="32"/>
        <v>0</v>
      </c>
      <c r="AG78" s="46"/>
      <c r="AH78" s="57">
        <f t="shared" si="24"/>
        <v>1</v>
      </c>
      <c r="AI78" s="63" t="str">
        <f t="shared" si="25"/>
        <v>-</v>
      </c>
      <c r="AJ78" s="57" cm="1">
        <f t="array" ref="AJ78">IFERROR(INDEX(Regulation, $AI78, AJ$11), 0)</f>
        <v>0</v>
      </c>
      <c r="AK78" s="57" cm="1">
        <f t="array" ref="AK78">IFERROR(INDEX(Regulation, $AI78, AK$11), 0)</f>
        <v>0</v>
      </c>
      <c r="AL78" s="57" cm="1">
        <f t="array" ref="AL78">IFERROR(INDEX(Regulation, $AI78, AL$11), 0)</f>
        <v>0</v>
      </c>
      <c r="AM78" s="57" cm="1">
        <f t="array" ref="AM78">IFERROR(INDEX(Regulation, $AI78, AM$11), 0)</f>
        <v>0</v>
      </c>
      <c r="AN78" s="57" cm="1">
        <f t="array" ref="AN78">IFERROR(INDEX(Regulation, $AI78, AN$11), 0)</f>
        <v>0</v>
      </c>
      <c r="AO78" s="65" cm="1">
        <f t="array" ref="AO78">IF(P78&gt;0, P78, N78*O78/3600/1000/AH78 * SUMPRODUCT($AZ78:$BD78, $AJ78:$AN78^2.5))</f>
        <v>0</v>
      </c>
      <c r="AP78" s="57">
        <f t="shared" si="33"/>
        <v>0</v>
      </c>
      <c r="AQ78" s="63">
        <v>3</v>
      </c>
      <c r="AR78" s="57" cm="1">
        <f t="array" ref="AR78">IFERROR(INDEX(Regulation, $AQ78, AR$11), 0)</f>
        <v>0</v>
      </c>
      <c r="AS78" s="57" cm="1">
        <f t="array" ref="AS78">IFERROR(INDEX(Regulation, $AQ78, AS$11), 0)</f>
        <v>0.3</v>
      </c>
      <c r="AT78" s="57" cm="1">
        <f t="array" ref="AT78">IFERROR(INDEX(Regulation, $AQ78, AT$11), 0)</f>
        <v>0.5</v>
      </c>
      <c r="AU78" s="57" cm="1">
        <f t="array" ref="AU78">IFERROR(INDEX(Regulation, $AQ78, AU$11), 0)</f>
        <v>0.75</v>
      </c>
      <c r="AV78" s="57" cm="1">
        <f t="array" ref="AV78">IFERROR(INDEX(Regulation, $AQ78, AV$11), 0)</f>
        <v>1</v>
      </c>
      <c r="AW78" s="65" cm="1">
        <f t="array" ref="AW78">IFERROR(IF(Y78&gt;0, Y78, W78*X78/3600/1000/AP78 * SUMPRODUCT($AZ78:$BD78, $AR78:$AV78^2.5)), 0)</f>
        <v>0</v>
      </c>
      <c r="AX78" s="59"/>
      <c r="AY78" s="63" t="str">
        <f t="shared" si="26"/>
        <v>-</v>
      </c>
      <c r="AZ78" s="63" cm="1">
        <f t="array" ref="AZ78">IFERROR(INDEX(Kat, $AY78, AZ$11), 0)</f>
        <v>0</v>
      </c>
      <c r="BA78" s="63" cm="1">
        <f t="array" ref="BA78">IFERROR(INDEX(Kat, $AY78, BA$11), 0)</f>
        <v>0</v>
      </c>
      <c r="BB78" s="63" cm="1">
        <f t="array" ref="BB78">IFERROR(INDEX(Kat, $AY78, BB$11), 0)</f>
        <v>0</v>
      </c>
      <c r="BC78" s="63" cm="1">
        <f t="array" ref="BC78">IFERROR(INDEX(Kat, $AY78, BC$11), 0)</f>
        <v>0</v>
      </c>
      <c r="BD78" s="63" cm="1">
        <f t="array" ref="BD78">IFERROR(INDEX(Kat, $AY78, BD$11), 0)</f>
        <v>0</v>
      </c>
      <c r="BE78" s="59"/>
      <c r="BF78" s="65">
        <v>49</v>
      </c>
      <c r="BG78" s="57">
        <f t="shared" ref="BG78:BG111" si="36">IFERROR(IF(I78&lt;0.75, 0.1462*LN(I78) + 0.8381, 0.000278*LN(I78)^3 - 0.019247*LN(I78)^2 + 0.104395*LN(I78) + 0.809761), 0)</f>
        <v>0</v>
      </c>
      <c r="BH78" s="57">
        <f t="shared" si="34"/>
        <v>1</v>
      </c>
      <c r="BI78" s="59"/>
      <c r="BJ78" s="63">
        <f t="shared" si="27"/>
        <v>0</v>
      </c>
      <c r="BK78" s="57" cm="1">
        <f t="array" ref="BK78">IF(BJ78&gt;0, INDEX(T, BJ78, 4), 1)</f>
        <v>1</v>
      </c>
      <c r="BL78" s="59"/>
      <c r="BM78" s="57">
        <v>1</v>
      </c>
      <c r="BN78" s="59"/>
      <c r="BO78" s="57">
        <f t="shared" si="35"/>
        <v>1</v>
      </c>
      <c r="BP78" s="66">
        <f t="shared" si="28"/>
        <v>0</v>
      </c>
      <c r="BQ78" s="63">
        <f t="shared" si="29"/>
        <v>0</v>
      </c>
      <c r="BR78" s="63" t="str" cm="1">
        <f t="array" ref="BR78">IF($BQ78&gt;0, INDEX($BW$12:$CL$19, $BQ78, $BP78+BR$11), "-")</f>
        <v>-</v>
      </c>
      <c r="BS78" s="63" t="str" cm="1">
        <f t="array" ref="BS78">IF($BQ78&gt;0, INDEX($BW$12:$CL$19, $BQ78, $BP78+BS$11), "-")</f>
        <v>-</v>
      </c>
      <c r="BT78" s="63" t="str" cm="1">
        <f t="array" ref="BT78">IF($BQ78&gt;0, INDEX($BW$12:$CL$19, $BQ78, $BP78+BT$11), "-")</f>
        <v>-</v>
      </c>
      <c r="BU78" s="63" t="str" cm="1">
        <f t="array" ref="BU78">IF($BQ78&gt;0, INDEX($BW$12:$CL$19, $BQ78, $BP78+BU$11), "-")</f>
        <v>-</v>
      </c>
      <c r="BV78" s="59"/>
      <c r="BW78" s="59"/>
      <c r="BX78" s="59"/>
      <c r="BY78" s="59"/>
      <c r="BZ78" s="59"/>
      <c r="CA78" s="59"/>
      <c r="CB78" s="59"/>
      <c r="CC78" s="59"/>
      <c r="CD78" s="59"/>
      <c r="CE78" s="59"/>
      <c r="CF78" s="59"/>
      <c r="CG78" s="59"/>
      <c r="CH78" s="59"/>
      <c r="CI78" s="59"/>
      <c r="CJ78" s="59"/>
      <c r="CK78" s="59"/>
      <c r="CL78" s="59"/>
      <c r="CM78" s="59"/>
    </row>
    <row r="79" spans="1:91" s="86" customFormat="1" ht="14.25" x14ac:dyDescent="0.2">
      <c r="A79" s="41" cm="1">
        <f t="array" ref="A79">IFERROR(INDEX(Operation, IFERROR(MATCH($M79, Y!$B$40:$B$51, 0), IFERROR(MATCH($M79, Y!$C$40:$C$51, 0), MATCH($M79, Y!$D$40:$D$51, 0))), 4), 0)</f>
        <v>0</v>
      </c>
      <c r="B79" s="92">
        <v>68</v>
      </c>
      <c r="C79" s="7"/>
      <c r="D79" s="7"/>
      <c r="E79" s="36"/>
      <c r="F79" s="8" t="str">
        <f>IF(ISBLANK(E79), "", VLOOKUP(E79, Z!$A$2:$C$4127, 3, FALSE))</f>
        <v/>
      </c>
      <c r="G79" s="53"/>
      <c r="H79" s="82"/>
      <c r="I79" s="49"/>
      <c r="J79" s="104"/>
      <c r="K79" s="104"/>
      <c r="L79" s="105"/>
      <c r="M79" s="40"/>
      <c r="N79" s="38"/>
      <c r="O79" s="38"/>
      <c r="P79" s="38"/>
      <c r="Q79" s="37">
        <f t="shared" si="30"/>
        <v>0</v>
      </c>
      <c r="R79" s="106"/>
      <c r="S79" s="106"/>
      <c r="T79" s="105"/>
      <c r="U79" s="81"/>
      <c r="V79" s="52"/>
      <c r="W79" s="38"/>
      <c r="X79" s="38"/>
      <c r="Y79" s="38"/>
      <c r="Z79" s="37">
        <f t="shared" si="31"/>
        <v>0</v>
      </c>
      <c r="AA79" s="6"/>
      <c r="AB79" s="7"/>
      <c r="AC79" s="36"/>
      <c r="AD79" s="8" t="str">
        <f>IF(ISBLANK(AC79), "", VLOOKUP(AC79, Z!$A$2:$C$4127, 3, FALSE))</f>
        <v/>
      </c>
      <c r="AE79" s="73"/>
      <c r="AF79" s="9">
        <f t="shared" si="32"/>
        <v>0</v>
      </c>
      <c r="AG79" s="46"/>
      <c r="AH79" s="57">
        <f t="shared" si="24"/>
        <v>1</v>
      </c>
      <c r="AI79" s="63" t="str">
        <f t="shared" si="25"/>
        <v>-</v>
      </c>
      <c r="AJ79" s="57" cm="1">
        <f t="array" ref="AJ79">IFERROR(INDEX(Regulation, $AI79, AJ$11), 0)</f>
        <v>0</v>
      </c>
      <c r="AK79" s="57" cm="1">
        <f t="array" ref="AK79">IFERROR(INDEX(Regulation, $AI79, AK$11), 0)</f>
        <v>0</v>
      </c>
      <c r="AL79" s="57" cm="1">
        <f t="array" ref="AL79">IFERROR(INDEX(Regulation, $AI79, AL$11), 0)</f>
        <v>0</v>
      </c>
      <c r="AM79" s="57" cm="1">
        <f t="array" ref="AM79">IFERROR(INDEX(Regulation, $AI79, AM$11), 0)</f>
        <v>0</v>
      </c>
      <c r="AN79" s="57" cm="1">
        <f t="array" ref="AN79">IFERROR(INDEX(Regulation, $AI79, AN$11), 0)</f>
        <v>0</v>
      </c>
      <c r="AO79" s="65" cm="1">
        <f t="array" ref="AO79">IF(P79&gt;0, P79, N79*O79/3600/1000/AH79 * SUMPRODUCT($AZ79:$BD79, $AJ79:$AN79^2.5))</f>
        <v>0</v>
      </c>
      <c r="AP79" s="57">
        <f t="shared" si="33"/>
        <v>0</v>
      </c>
      <c r="AQ79" s="63">
        <v>3</v>
      </c>
      <c r="AR79" s="57" cm="1">
        <f t="array" ref="AR79">IFERROR(INDEX(Regulation, $AQ79, AR$11), 0)</f>
        <v>0</v>
      </c>
      <c r="AS79" s="57" cm="1">
        <f t="array" ref="AS79">IFERROR(INDEX(Regulation, $AQ79, AS$11), 0)</f>
        <v>0.3</v>
      </c>
      <c r="AT79" s="57" cm="1">
        <f t="array" ref="AT79">IFERROR(INDEX(Regulation, $AQ79, AT$11), 0)</f>
        <v>0.5</v>
      </c>
      <c r="AU79" s="57" cm="1">
        <f t="array" ref="AU79">IFERROR(INDEX(Regulation, $AQ79, AU$11), 0)</f>
        <v>0.75</v>
      </c>
      <c r="AV79" s="57" cm="1">
        <f t="array" ref="AV79">IFERROR(INDEX(Regulation, $AQ79, AV$11), 0)</f>
        <v>1</v>
      </c>
      <c r="AW79" s="65" cm="1">
        <f t="array" ref="AW79">IFERROR(IF(Y79&gt;0, Y79, W79*X79/3600/1000/AP79 * SUMPRODUCT($AZ79:$BD79, $AR79:$AV79^2.5)), 0)</f>
        <v>0</v>
      </c>
      <c r="AX79" s="59"/>
      <c r="AY79" s="63" t="str">
        <f t="shared" si="26"/>
        <v>-</v>
      </c>
      <c r="AZ79" s="63" cm="1">
        <f t="array" ref="AZ79">IFERROR(INDEX(Kat, $AY79, AZ$11), 0)</f>
        <v>0</v>
      </c>
      <c r="BA79" s="63" cm="1">
        <f t="array" ref="BA79">IFERROR(INDEX(Kat, $AY79, BA$11), 0)</f>
        <v>0</v>
      </c>
      <c r="BB79" s="63" cm="1">
        <f t="array" ref="BB79">IFERROR(INDEX(Kat, $AY79, BB$11), 0)</f>
        <v>0</v>
      </c>
      <c r="BC79" s="63" cm="1">
        <f t="array" ref="BC79">IFERROR(INDEX(Kat, $AY79, BC$11), 0)</f>
        <v>0</v>
      </c>
      <c r="BD79" s="63" cm="1">
        <f t="array" ref="BD79">IFERROR(INDEX(Kat, $AY79, BD$11), 0)</f>
        <v>0</v>
      </c>
      <c r="BE79" s="59"/>
      <c r="BF79" s="65">
        <v>49</v>
      </c>
      <c r="BG79" s="57">
        <f t="shared" si="36"/>
        <v>0</v>
      </c>
      <c r="BH79" s="57">
        <f t="shared" si="34"/>
        <v>1</v>
      </c>
      <c r="BI79" s="59"/>
      <c r="BJ79" s="63">
        <f t="shared" si="27"/>
        <v>0</v>
      </c>
      <c r="BK79" s="57" cm="1">
        <f t="array" ref="BK79">IF(BJ79&gt;0, INDEX(T, BJ79, 4), 1)</f>
        <v>1</v>
      </c>
      <c r="BL79" s="59"/>
      <c r="BM79" s="57">
        <v>1</v>
      </c>
      <c r="BN79" s="59"/>
      <c r="BO79" s="57">
        <f t="shared" si="35"/>
        <v>1</v>
      </c>
      <c r="BP79" s="66">
        <f t="shared" si="28"/>
        <v>0</v>
      </c>
      <c r="BQ79" s="63">
        <f t="shared" si="29"/>
        <v>0</v>
      </c>
      <c r="BR79" s="63" t="str" cm="1">
        <f t="array" ref="BR79">IF($BQ79&gt;0, INDEX($BW$12:$CL$19, $BQ79, $BP79+BR$11), "-")</f>
        <v>-</v>
      </c>
      <c r="BS79" s="63" t="str" cm="1">
        <f t="array" ref="BS79">IF($BQ79&gt;0, INDEX($BW$12:$CL$19, $BQ79, $BP79+BS$11), "-")</f>
        <v>-</v>
      </c>
      <c r="BT79" s="63" t="str" cm="1">
        <f t="array" ref="BT79">IF($BQ79&gt;0, INDEX($BW$12:$CL$19, $BQ79, $BP79+BT$11), "-")</f>
        <v>-</v>
      </c>
      <c r="BU79" s="63" t="str" cm="1">
        <f t="array" ref="BU79">IF($BQ79&gt;0, INDEX($BW$12:$CL$19, $BQ79, $BP79+BU$11), "-")</f>
        <v>-</v>
      </c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</row>
    <row r="80" spans="1:91" s="86" customFormat="1" ht="14.25" x14ac:dyDescent="0.2">
      <c r="A80" s="41" cm="1">
        <f t="array" ref="A80">IFERROR(INDEX(Operation, IFERROR(MATCH($M80, Y!$B$40:$B$51, 0), IFERROR(MATCH($M80, Y!$C$40:$C$51, 0), MATCH($M80, Y!$D$40:$D$51, 0))), 4), 0)</f>
        <v>0</v>
      </c>
      <c r="B80" s="92">
        <v>69</v>
      </c>
      <c r="C80" s="7"/>
      <c r="D80" s="7"/>
      <c r="E80" s="36"/>
      <c r="F80" s="8" t="str">
        <f>IF(ISBLANK(E80), "", VLOOKUP(E80, Z!$A$2:$C$4127, 3, FALSE))</f>
        <v/>
      </c>
      <c r="G80" s="53"/>
      <c r="H80" s="82"/>
      <c r="I80" s="49"/>
      <c r="J80" s="104"/>
      <c r="K80" s="104"/>
      <c r="L80" s="105"/>
      <c r="M80" s="40"/>
      <c r="N80" s="38"/>
      <c r="O80" s="38"/>
      <c r="P80" s="38"/>
      <c r="Q80" s="37">
        <f t="shared" si="30"/>
        <v>0</v>
      </c>
      <c r="R80" s="106"/>
      <c r="S80" s="106"/>
      <c r="T80" s="105"/>
      <c r="U80" s="81"/>
      <c r="V80" s="52"/>
      <c r="W80" s="38"/>
      <c r="X80" s="38"/>
      <c r="Y80" s="38"/>
      <c r="Z80" s="37">
        <f t="shared" si="31"/>
        <v>0</v>
      </c>
      <c r="AA80" s="6"/>
      <c r="AB80" s="7"/>
      <c r="AC80" s="36"/>
      <c r="AD80" s="8" t="str">
        <f>IF(ISBLANK(AC80), "", VLOOKUP(AC80, Z!$A$2:$C$4127, 3, FALSE))</f>
        <v/>
      </c>
      <c r="AE80" s="73"/>
      <c r="AF80" s="9">
        <f t="shared" si="32"/>
        <v>0</v>
      </c>
      <c r="AG80" s="46"/>
      <c r="AH80" s="57">
        <f t="shared" si="24"/>
        <v>1</v>
      </c>
      <c r="AI80" s="63" t="str">
        <f t="shared" si="25"/>
        <v>-</v>
      </c>
      <c r="AJ80" s="57" cm="1">
        <f t="array" ref="AJ80">IFERROR(INDEX(Regulation, $AI80, AJ$11), 0)</f>
        <v>0</v>
      </c>
      <c r="AK80" s="57" cm="1">
        <f t="array" ref="AK80">IFERROR(INDEX(Regulation, $AI80, AK$11), 0)</f>
        <v>0</v>
      </c>
      <c r="AL80" s="57" cm="1">
        <f t="array" ref="AL80">IFERROR(INDEX(Regulation, $AI80, AL$11), 0)</f>
        <v>0</v>
      </c>
      <c r="AM80" s="57" cm="1">
        <f t="array" ref="AM80">IFERROR(INDEX(Regulation, $AI80, AM$11), 0)</f>
        <v>0</v>
      </c>
      <c r="AN80" s="57" cm="1">
        <f t="array" ref="AN80">IFERROR(INDEX(Regulation, $AI80, AN$11), 0)</f>
        <v>0</v>
      </c>
      <c r="AO80" s="65" cm="1">
        <f t="array" ref="AO80">IF(P80&gt;0, P80, N80*O80/3600/1000/AH80 * SUMPRODUCT($AZ80:$BD80, $AJ80:$AN80^2.5))</f>
        <v>0</v>
      </c>
      <c r="AP80" s="57">
        <f t="shared" si="33"/>
        <v>0</v>
      </c>
      <c r="AQ80" s="63">
        <v>3</v>
      </c>
      <c r="AR80" s="57" cm="1">
        <f t="array" ref="AR80">IFERROR(INDEX(Regulation, $AQ80, AR$11), 0)</f>
        <v>0</v>
      </c>
      <c r="AS80" s="57" cm="1">
        <f t="array" ref="AS80">IFERROR(INDEX(Regulation, $AQ80, AS$11), 0)</f>
        <v>0.3</v>
      </c>
      <c r="AT80" s="57" cm="1">
        <f t="array" ref="AT80">IFERROR(INDEX(Regulation, $AQ80, AT$11), 0)</f>
        <v>0.5</v>
      </c>
      <c r="AU80" s="57" cm="1">
        <f t="array" ref="AU80">IFERROR(INDEX(Regulation, $AQ80, AU$11), 0)</f>
        <v>0.75</v>
      </c>
      <c r="AV80" s="57" cm="1">
        <f t="array" ref="AV80">IFERROR(INDEX(Regulation, $AQ80, AV$11), 0)</f>
        <v>1</v>
      </c>
      <c r="AW80" s="65" cm="1">
        <f t="array" ref="AW80">IFERROR(IF(Y80&gt;0, Y80, W80*X80/3600/1000/AP80 * SUMPRODUCT($AZ80:$BD80, $AR80:$AV80^2.5)), 0)</f>
        <v>0</v>
      </c>
      <c r="AX80" s="59"/>
      <c r="AY80" s="63" t="str">
        <f t="shared" si="26"/>
        <v>-</v>
      </c>
      <c r="AZ80" s="63" cm="1">
        <f t="array" ref="AZ80">IFERROR(INDEX(Kat, $AY80, AZ$11), 0)</f>
        <v>0</v>
      </c>
      <c r="BA80" s="63" cm="1">
        <f t="array" ref="BA80">IFERROR(INDEX(Kat, $AY80, BA$11), 0)</f>
        <v>0</v>
      </c>
      <c r="BB80" s="63" cm="1">
        <f t="array" ref="BB80">IFERROR(INDEX(Kat, $AY80, BB$11), 0)</f>
        <v>0</v>
      </c>
      <c r="BC80" s="63" cm="1">
        <f t="array" ref="BC80">IFERROR(INDEX(Kat, $AY80, BC$11), 0)</f>
        <v>0</v>
      </c>
      <c r="BD80" s="63" cm="1">
        <f t="array" ref="BD80">IFERROR(INDEX(Kat, $AY80, BD$11), 0)</f>
        <v>0</v>
      </c>
      <c r="BE80" s="59"/>
      <c r="BF80" s="65">
        <v>49</v>
      </c>
      <c r="BG80" s="57">
        <f t="shared" si="36"/>
        <v>0</v>
      </c>
      <c r="BH80" s="57">
        <f t="shared" si="34"/>
        <v>1</v>
      </c>
      <c r="BI80" s="59"/>
      <c r="BJ80" s="63">
        <f t="shared" si="27"/>
        <v>0</v>
      </c>
      <c r="BK80" s="57" cm="1">
        <f t="array" ref="BK80">IF(BJ80&gt;0, INDEX(T, BJ80, 4), 1)</f>
        <v>1</v>
      </c>
      <c r="BL80" s="59"/>
      <c r="BM80" s="57">
        <v>1</v>
      </c>
      <c r="BN80" s="59"/>
      <c r="BO80" s="57">
        <f t="shared" si="35"/>
        <v>1</v>
      </c>
      <c r="BP80" s="66">
        <f t="shared" si="28"/>
        <v>0</v>
      </c>
      <c r="BQ80" s="63">
        <f t="shared" si="29"/>
        <v>0</v>
      </c>
      <c r="BR80" s="63" t="str" cm="1">
        <f t="array" ref="BR80">IF($BQ80&gt;0, INDEX($BW$12:$CL$19, $BQ80, $BP80+BR$11), "-")</f>
        <v>-</v>
      </c>
      <c r="BS80" s="63" t="str" cm="1">
        <f t="array" ref="BS80">IF($BQ80&gt;0, INDEX($BW$12:$CL$19, $BQ80, $BP80+BS$11), "-")</f>
        <v>-</v>
      </c>
      <c r="BT80" s="63" t="str" cm="1">
        <f t="array" ref="BT80">IF($BQ80&gt;0, INDEX($BW$12:$CL$19, $BQ80, $BP80+BT$11), "-")</f>
        <v>-</v>
      </c>
      <c r="BU80" s="63" t="str" cm="1">
        <f t="array" ref="BU80">IF($BQ80&gt;0, INDEX($BW$12:$CL$19, $BQ80, $BP80+BU$11), "-")</f>
        <v>-</v>
      </c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  <c r="CK80" s="59"/>
      <c r="CL80" s="59"/>
      <c r="CM80" s="59"/>
    </row>
    <row r="81" spans="1:91" s="86" customFormat="1" ht="14.25" x14ac:dyDescent="0.2">
      <c r="A81" s="41" cm="1">
        <f t="array" ref="A81">IFERROR(INDEX(Operation, IFERROR(MATCH($M81, Y!$B$40:$B$51, 0), IFERROR(MATCH($M81, Y!$C$40:$C$51, 0), MATCH($M81, Y!$D$40:$D$51, 0))), 4), 0)</f>
        <v>0</v>
      </c>
      <c r="B81" s="92">
        <v>70</v>
      </c>
      <c r="C81" s="7"/>
      <c r="D81" s="7"/>
      <c r="E81" s="36"/>
      <c r="F81" s="8" t="str">
        <f>IF(ISBLANK(E81), "", VLOOKUP(E81, Z!$A$2:$C$4127, 3, FALSE))</f>
        <v/>
      </c>
      <c r="G81" s="53"/>
      <c r="H81" s="82"/>
      <c r="I81" s="49"/>
      <c r="J81" s="104"/>
      <c r="K81" s="104"/>
      <c r="L81" s="105"/>
      <c r="M81" s="40"/>
      <c r="N81" s="38"/>
      <c r="O81" s="38"/>
      <c r="P81" s="38"/>
      <c r="Q81" s="37">
        <f t="shared" si="30"/>
        <v>0</v>
      </c>
      <c r="R81" s="106"/>
      <c r="S81" s="106"/>
      <c r="T81" s="105"/>
      <c r="U81" s="81"/>
      <c r="V81" s="52"/>
      <c r="W81" s="38"/>
      <c r="X81" s="38"/>
      <c r="Y81" s="38"/>
      <c r="Z81" s="37">
        <f t="shared" si="31"/>
        <v>0</v>
      </c>
      <c r="AA81" s="6"/>
      <c r="AB81" s="7"/>
      <c r="AC81" s="36"/>
      <c r="AD81" s="8" t="str">
        <f>IF(ISBLANK(AC81), "", VLOOKUP(AC81, Z!$A$2:$C$4127, 3, FALSE))</f>
        <v/>
      </c>
      <c r="AE81" s="73"/>
      <c r="AF81" s="9">
        <f t="shared" si="32"/>
        <v>0</v>
      </c>
      <c r="AG81" s="46"/>
      <c r="AH81" s="57">
        <f t="shared" si="24"/>
        <v>1</v>
      </c>
      <c r="AI81" s="63" t="str">
        <f t="shared" si="25"/>
        <v>-</v>
      </c>
      <c r="AJ81" s="57" cm="1">
        <f t="array" ref="AJ81">IFERROR(INDEX(Regulation, $AI81, AJ$11), 0)</f>
        <v>0</v>
      </c>
      <c r="AK81" s="57" cm="1">
        <f t="array" ref="AK81">IFERROR(INDEX(Regulation, $AI81, AK$11), 0)</f>
        <v>0</v>
      </c>
      <c r="AL81" s="57" cm="1">
        <f t="array" ref="AL81">IFERROR(INDEX(Regulation, $AI81, AL$11), 0)</f>
        <v>0</v>
      </c>
      <c r="AM81" s="57" cm="1">
        <f t="array" ref="AM81">IFERROR(INDEX(Regulation, $AI81, AM$11), 0)</f>
        <v>0</v>
      </c>
      <c r="AN81" s="57" cm="1">
        <f t="array" ref="AN81">IFERROR(INDEX(Regulation, $AI81, AN$11), 0)</f>
        <v>0</v>
      </c>
      <c r="AO81" s="65" cm="1">
        <f t="array" ref="AO81">IF(P81&gt;0, P81, N81*O81/3600/1000/AH81 * SUMPRODUCT($AZ81:$BD81, $AJ81:$AN81^2.5))</f>
        <v>0</v>
      </c>
      <c r="AP81" s="57">
        <f t="shared" si="33"/>
        <v>0</v>
      </c>
      <c r="AQ81" s="63">
        <v>3</v>
      </c>
      <c r="AR81" s="57" cm="1">
        <f t="array" ref="AR81">IFERROR(INDEX(Regulation, $AQ81, AR$11), 0)</f>
        <v>0</v>
      </c>
      <c r="AS81" s="57" cm="1">
        <f t="array" ref="AS81">IFERROR(INDEX(Regulation, $AQ81, AS$11), 0)</f>
        <v>0.3</v>
      </c>
      <c r="AT81" s="57" cm="1">
        <f t="array" ref="AT81">IFERROR(INDEX(Regulation, $AQ81, AT$11), 0)</f>
        <v>0.5</v>
      </c>
      <c r="AU81" s="57" cm="1">
        <f t="array" ref="AU81">IFERROR(INDEX(Regulation, $AQ81, AU$11), 0)</f>
        <v>0.75</v>
      </c>
      <c r="AV81" s="57" cm="1">
        <f t="array" ref="AV81">IFERROR(INDEX(Regulation, $AQ81, AV$11), 0)</f>
        <v>1</v>
      </c>
      <c r="AW81" s="65" cm="1">
        <f t="array" ref="AW81">IFERROR(IF(Y81&gt;0, Y81, W81*X81/3600/1000/AP81 * SUMPRODUCT($AZ81:$BD81, $AR81:$AV81^2.5)), 0)</f>
        <v>0</v>
      </c>
      <c r="AX81" s="59"/>
      <c r="AY81" s="63" t="str">
        <f t="shared" si="26"/>
        <v>-</v>
      </c>
      <c r="AZ81" s="63" cm="1">
        <f t="array" ref="AZ81">IFERROR(INDEX(Kat, $AY81, AZ$11), 0)</f>
        <v>0</v>
      </c>
      <c r="BA81" s="63" cm="1">
        <f t="array" ref="BA81">IFERROR(INDEX(Kat, $AY81, BA$11), 0)</f>
        <v>0</v>
      </c>
      <c r="BB81" s="63" cm="1">
        <f t="array" ref="BB81">IFERROR(INDEX(Kat, $AY81, BB$11), 0)</f>
        <v>0</v>
      </c>
      <c r="BC81" s="63" cm="1">
        <f t="array" ref="BC81">IFERROR(INDEX(Kat, $AY81, BC$11), 0)</f>
        <v>0</v>
      </c>
      <c r="BD81" s="63" cm="1">
        <f t="array" ref="BD81">IFERROR(INDEX(Kat, $AY81, BD$11), 0)</f>
        <v>0</v>
      </c>
      <c r="BE81" s="59"/>
      <c r="BF81" s="65">
        <v>49</v>
      </c>
      <c r="BG81" s="57">
        <f t="shared" si="36"/>
        <v>0</v>
      </c>
      <c r="BH81" s="57">
        <f t="shared" si="34"/>
        <v>1</v>
      </c>
      <c r="BI81" s="59"/>
      <c r="BJ81" s="63">
        <f t="shared" si="27"/>
        <v>0</v>
      </c>
      <c r="BK81" s="57" cm="1">
        <f t="array" ref="BK81">IF(BJ81&gt;0, INDEX(T, BJ81, 4), 1)</f>
        <v>1</v>
      </c>
      <c r="BL81" s="59"/>
      <c r="BM81" s="57">
        <v>1</v>
      </c>
      <c r="BN81" s="59"/>
      <c r="BO81" s="57">
        <f t="shared" si="35"/>
        <v>1</v>
      </c>
      <c r="BP81" s="66">
        <f t="shared" si="28"/>
        <v>0</v>
      </c>
      <c r="BQ81" s="63">
        <f t="shared" si="29"/>
        <v>0</v>
      </c>
      <c r="BR81" s="63" t="str" cm="1">
        <f t="array" ref="BR81">IF($BQ81&gt;0, INDEX($BW$12:$CL$19, $BQ81, $BP81+BR$11), "-")</f>
        <v>-</v>
      </c>
      <c r="BS81" s="63" t="str" cm="1">
        <f t="array" ref="BS81">IF($BQ81&gt;0, INDEX($BW$12:$CL$19, $BQ81, $BP81+BS$11), "-")</f>
        <v>-</v>
      </c>
      <c r="BT81" s="63" t="str" cm="1">
        <f t="array" ref="BT81">IF($BQ81&gt;0, INDEX($BW$12:$CL$19, $BQ81, $BP81+BT$11), "-")</f>
        <v>-</v>
      </c>
      <c r="BU81" s="63" t="str" cm="1">
        <f t="array" ref="BU81">IF($BQ81&gt;0, INDEX($BW$12:$CL$19, $BQ81, $BP81+BU$11), "-")</f>
        <v>-</v>
      </c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</row>
    <row r="82" spans="1:91" s="86" customFormat="1" ht="14.25" x14ac:dyDescent="0.2">
      <c r="A82" s="41" cm="1">
        <f t="array" ref="A82">IFERROR(INDEX(Operation, IFERROR(MATCH($M82, Y!$B$40:$B$51, 0), IFERROR(MATCH($M82, Y!$C$40:$C$51, 0), MATCH($M82, Y!$D$40:$D$51, 0))), 4), 0)</f>
        <v>0</v>
      </c>
      <c r="B82" s="92">
        <v>71</v>
      </c>
      <c r="C82" s="7"/>
      <c r="D82" s="7"/>
      <c r="E82" s="36"/>
      <c r="F82" s="8" t="str">
        <f>IF(ISBLANK(E82), "", VLOOKUP(E82, Z!$A$2:$C$4127, 3, FALSE))</f>
        <v/>
      </c>
      <c r="G82" s="53"/>
      <c r="H82" s="82"/>
      <c r="I82" s="49"/>
      <c r="J82" s="104"/>
      <c r="K82" s="104"/>
      <c r="L82" s="105"/>
      <c r="M82" s="40"/>
      <c r="N82" s="38"/>
      <c r="O82" s="38"/>
      <c r="P82" s="38"/>
      <c r="Q82" s="37">
        <f t="shared" si="30"/>
        <v>0</v>
      </c>
      <c r="R82" s="106"/>
      <c r="S82" s="106"/>
      <c r="T82" s="105"/>
      <c r="U82" s="81"/>
      <c r="V82" s="52"/>
      <c r="W82" s="38"/>
      <c r="X82" s="38"/>
      <c r="Y82" s="38"/>
      <c r="Z82" s="37">
        <f t="shared" si="31"/>
        <v>0</v>
      </c>
      <c r="AA82" s="6"/>
      <c r="AB82" s="7"/>
      <c r="AC82" s="36"/>
      <c r="AD82" s="8" t="str">
        <f>IF(ISBLANK(AC82), "", VLOOKUP(AC82, Z!$A$2:$C$4127, 3, FALSE))</f>
        <v/>
      </c>
      <c r="AE82" s="73"/>
      <c r="AF82" s="9">
        <f t="shared" si="32"/>
        <v>0</v>
      </c>
      <c r="AG82" s="46"/>
      <c r="AH82" s="57">
        <f t="shared" si="24"/>
        <v>1</v>
      </c>
      <c r="AI82" s="63" t="str">
        <f t="shared" si="25"/>
        <v>-</v>
      </c>
      <c r="AJ82" s="57" cm="1">
        <f t="array" ref="AJ82">IFERROR(INDEX(Regulation, $AI82, AJ$11), 0)</f>
        <v>0</v>
      </c>
      <c r="AK82" s="57" cm="1">
        <f t="array" ref="AK82">IFERROR(INDEX(Regulation, $AI82, AK$11), 0)</f>
        <v>0</v>
      </c>
      <c r="AL82" s="57" cm="1">
        <f t="array" ref="AL82">IFERROR(INDEX(Regulation, $AI82, AL$11), 0)</f>
        <v>0</v>
      </c>
      <c r="AM82" s="57" cm="1">
        <f t="array" ref="AM82">IFERROR(INDEX(Regulation, $AI82, AM$11), 0)</f>
        <v>0</v>
      </c>
      <c r="AN82" s="57" cm="1">
        <f t="array" ref="AN82">IFERROR(INDEX(Regulation, $AI82, AN$11), 0)</f>
        <v>0</v>
      </c>
      <c r="AO82" s="65" cm="1">
        <f t="array" ref="AO82">IF(P82&gt;0, P82, N82*O82/3600/1000/AH82 * SUMPRODUCT($AZ82:$BD82, $AJ82:$AN82^2.5))</f>
        <v>0</v>
      </c>
      <c r="AP82" s="57">
        <f t="shared" si="33"/>
        <v>0</v>
      </c>
      <c r="AQ82" s="63">
        <v>3</v>
      </c>
      <c r="AR82" s="57" cm="1">
        <f t="array" ref="AR82">IFERROR(INDEX(Regulation, $AQ82, AR$11), 0)</f>
        <v>0</v>
      </c>
      <c r="AS82" s="57" cm="1">
        <f t="array" ref="AS82">IFERROR(INDEX(Regulation, $AQ82, AS$11), 0)</f>
        <v>0.3</v>
      </c>
      <c r="AT82" s="57" cm="1">
        <f t="array" ref="AT82">IFERROR(INDEX(Regulation, $AQ82, AT$11), 0)</f>
        <v>0.5</v>
      </c>
      <c r="AU82" s="57" cm="1">
        <f t="array" ref="AU82">IFERROR(INDEX(Regulation, $AQ82, AU$11), 0)</f>
        <v>0.75</v>
      </c>
      <c r="AV82" s="57" cm="1">
        <f t="array" ref="AV82">IFERROR(INDEX(Regulation, $AQ82, AV$11), 0)</f>
        <v>1</v>
      </c>
      <c r="AW82" s="65" cm="1">
        <f t="array" ref="AW82">IFERROR(IF(Y82&gt;0, Y82, W82*X82/3600/1000/AP82 * SUMPRODUCT($AZ82:$BD82, $AR82:$AV82^2.5)), 0)</f>
        <v>0</v>
      </c>
      <c r="AX82" s="59"/>
      <c r="AY82" s="63" t="str">
        <f t="shared" si="26"/>
        <v>-</v>
      </c>
      <c r="AZ82" s="63" cm="1">
        <f t="array" ref="AZ82">IFERROR(INDEX(Kat, $AY82, AZ$11), 0)</f>
        <v>0</v>
      </c>
      <c r="BA82" s="63" cm="1">
        <f t="array" ref="BA82">IFERROR(INDEX(Kat, $AY82, BA$11), 0)</f>
        <v>0</v>
      </c>
      <c r="BB82" s="63" cm="1">
        <f t="array" ref="BB82">IFERROR(INDEX(Kat, $AY82, BB$11), 0)</f>
        <v>0</v>
      </c>
      <c r="BC82" s="63" cm="1">
        <f t="array" ref="BC82">IFERROR(INDEX(Kat, $AY82, BC$11), 0)</f>
        <v>0</v>
      </c>
      <c r="BD82" s="63" cm="1">
        <f t="array" ref="BD82">IFERROR(INDEX(Kat, $AY82, BD$11), 0)</f>
        <v>0</v>
      </c>
      <c r="BE82" s="59"/>
      <c r="BF82" s="65">
        <v>49</v>
      </c>
      <c r="BG82" s="57">
        <f t="shared" si="36"/>
        <v>0</v>
      </c>
      <c r="BH82" s="57">
        <f t="shared" si="34"/>
        <v>1</v>
      </c>
      <c r="BI82" s="59"/>
      <c r="BJ82" s="63">
        <f t="shared" si="27"/>
        <v>0</v>
      </c>
      <c r="BK82" s="57" cm="1">
        <f t="array" ref="BK82">IF(BJ82&gt;0, INDEX(T, BJ82, 4), 1)</f>
        <v>1</v>
      </c>
      <c r="BL82" s="59"/>
      <c r="BM82" s="57">
        <v>1</v>
      </c>
      <c r="BN82" s="59"/>
      <c r="BO82" s="57">
        <f t="shared" si="35"/>
        <v>1</v>
      </c>
      <c r="BP82" s="66">
        <f t="shared" si="28"/>
        <v>0</v>
      </c>
      <c r="BQ82" s="63">
        <f t="shared" si="29"/>
        <v>0</v>
      </c>
      <c r="BR82" s="63" t="str" cm="1">
        <f t="array" ref="BR82">IF($BQ82&gt;0, INDEX($BW$12:$CL$19, $BQ82, $BP82+BR$11), "-")</f>
        <v>-</v>
      </c>
      <c r="BS82" s="63" t="str" cm="1">
        <f t="array" ref="BS82">IF($BQ82&gt;0, INDEX($BW$12:$CL$19, $BQ82, $BP82+BS$11), "-")</f>
        <v>-</v>
      </c>
      <c r="BT82" s="63" t="str" cm="1">
        <f t="array" ref="BT82">IF($BQ82&gt;0, INDEX($BW$12:$CL$19, $BQ82, $BP82+BT$11), "-")</f>
        <v>-</v>
      </c>
      <c r="BU82" s="63" t="str" cm="1">
        <f t="array" ref="BU82">IF($BQ82&gt;0, INDEX($BW$12:$CL$19, $BQ82, $BP82+BU$11), "-")</f>
        <v>-</v>
      </c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</row>
    <row r="83" spans="1:91" s="86" customFormat="1" ht="14.25" x14ac:dyDescent="0.2">
      <c r="A83" s="41" cm="1">
        <f t="array" ref="A83">IFERROR(INDEX(Operation, IFERROR(MATCH($M83, Y!$B$40:$B$51, 0), IFERROR(MATCH($M83, Y!$C$40:$C$51, 0), MATCH($M83, Y!$D$40:$D$51, 0))), 4), 0)</f>
        <v>0</v>
      </c>
      <c r="B83" s="92">
        <v>72</v>
      </c>
      <c r="C83" s="7"/>
      <c r="D83" s="7"/>
      <c r="E83" s="36"/>
      <c r="F83" s="8" t="str">
        <f>IF(ISBLANK(E83), "", VLOOKUP(E83, Z!$A$2:$C$4127, 3, FALSE))</f>
        <v/>
      </c>
      <c r="G83" s="53"/>
      <c r="H83" s="82"/>
      <c r="I83" s="49"/>
      <c r="J83" s="104"/>
      <c r="K83" s="104"/>
      <c r="L83" s="105"/>
      <c r="M83" s="40"/>
      <c r="N83" s="38"/>
      <c r="O83" s="38"/>
      <c r="P83" s="38"/>
      <c r="Q83" s="37">
        <f t="shared" si="30"/>
        <v>0</v>
      </c>
      <c r="R83" s="106"/>
      <c r="S83" s="106"/>
      <c r="T83" s="105"/>
      <c r="U83" s="81"/>
      <c r="V83" s="52"/>
      <c r="W83" s="38"/>
      <c r="X83" s="38"/>
      <c r="Y83" s="38"/>
      <c r="Z83" s="37">
        <f t="shared" si="31"/>
        <v>0</v>
      </c>
      <c r="AA83" s="6"/>
      <c r="AB83" s="7"/>
      <c r="AC83" s="36"/>
      <c r="AD83" s="8" t="str">
        <f>IF(ISBLANK(AC83), "", VLOOKUP(AC83, Z!$A$2:$C$4127, 3, FALSE))</f>
        <v/>
      </c>
      <c r="AE83" s="73"/>
      <c r="AF83" s="9">
        <f t="shared" si="32"/>
        <v>0</v>
      </c>
      <c r="AG83" s="46"/>
      <c r="AH83" s="57">
        <f t="shared" si="24"/>
        <v>1</v>
      </c>
      <c r="AI83" s="63" t="str">
        <f t="shared" si="25"/>
        <v>-</v>
      </c>
      <c r="AJ83" s="57" cm="1">
        <f t="array" ref="AJ83">IFERROR(INDEX(Regulation, $AI83, AJ$11), 0)</f>
        <v>0</v>
      </c>
      <c r="AK83" s="57" cm="1">
        <f t="array" ref="AK83">IFERROR(INDEX(Regulation, $AI83, AK$11), 0)</f>
        <v>0</v>
      </c>
      <c r="AL83" s="57" cm="1">
        <f t="array" ref="AL83">IFERROR(INDEX(Regulation, $AI83, AL$11), 0)</f>
        <v>0</v>
      </c>
      <c r="AM83" s="57" cm="1">
        <f t="array" ref="AM83">IFERROR(INDEX(Regulation, $AI83, AM$11), 0)</f>
        <v>0</v>
      </c>
      <c r="AN83" s="57" cm="1">
        <f t="array" ref="AN83">IFERROR(INDEX(Regulation, $AI83, AN$11), 0)</f>
        <v>0</v>
      </c>
      <c r="AO83" s="65" cm="1">
        <f t="array" ref="AO83">IF(P83&gt;0, P83, N83*O83/3600/1000/AH83 * SUMPRODUCT($AZ83:$BD83, $AJ83:$AN83^2.5))</f>
        <v>0</v>
      </c>
      <c r="AP83" s="57">
        <f t="shared" si="33"/>
        <v>0</v>
      </c>
      <c r="AQ83" s="63">
        <v>3</v>
      </c>
      <c r="AR83" s="57" cm="1">
        <f t="array" ref="AR83">IFERROR(INDEX(Regulation, $AQ83, AR$11), 0)</f>
        <v>0</v>
      </c>
      <c r="AS83" s="57" cm="1">
        <f t="array" ref="AS83">IFERROR(INDEX(Regulation, $AQ83, AS$11), 0)</f>
        <v>0.3</v>
      </c>
      <c r="AT83" s="57" cm="1">
        <f t="array" ref="AT83">IFERROR(INDEX(Regulation, $AQ83, AT$11), 0)</f>
        <v>0.5</v>
      </c>
      <c r="AU83" s="57" cm="1">
        <f t="array" ref="AU83">IFERROR(INDEX(Regulation, $AQ83, AU$11), 0)</f>
        <v>0.75</v>
      </c>
      <c r="AV83" s="57" cm="1">
        <f t="array" ref="AV83">IFERROR(INDEX(Regulation, $AQ83, AV$11), 0)</f>
        <v>1</v>
      </c>
      <c r="AW83" s="65" cm="1">
        <f t="array" ref="AW83">IFERROR(IF(Y83&gt;0, Y83, W83*X83/3600/1000/AP83 * SUMPRODUCT($AZ83:$BD83, $AR83:$AV83^2.5)), 0)</f>
        <v>0</v>
      </c>
      <c r="AX83" s="59"/>
      <c r="AY83" s="63" t="str">
        <f t="shared" si="26"/>
        <v>-</v>
      </c>
      <c r="AZ83" s="63" cm="1">
        <f t="array" ref="AZ83">IFERROR(INDEX(Kat, $AY83, AZ$11), 0)</f>
        <v>0</v>
      </c>
      <c r="BA83" s="63" cm="1">
        <f t="array" ref="BA83">IFERROR(INDEX(Kat, $AY83, BA$11), 0)</f>
        <v>0</v>
      </c>
      <c r="BB83" s="63" cm="1">
        <f t="array" ref="BB83">IFERROR(INDEX(Kat, $AY83, BB$11), 0)</f>
        <v>0</v>
      </c>
      <c r="BC83" s="63" cm="1">
        <f t="array" ref="BC83">IFERROR(INDEX(Kat, $AY83, BC$11), 0)</f>
        <v>0</v>
      </c>
      <c r="BD83" s="63" cm="1">
        <f t="array" ref="BD83">IFERROR(INDEX(Kat, $AY83, BD$11), 0)</f>
        <v>0</v>
      </c>
      <c r="BE83" s="59"/>
      <c r="BF83" s="65">
        <v>49</v>
      </c>
      <c r="BG83" s="57">
        <f t="shared" si="36"/>
        <v>0</v>
      </c>
      <c r="BH83" s="57">
        <f t="shared" si="34"/>
        <v>1</v>
      </c>
      <c r="BI83" s="59"/>
      <c r="BJ83" s="63">
        <f t="shared" si="27"/>
        <v>0</v>
      </c>
      <c r="BK83" s="57" cm="1">
        <f t="array" ref="BK83">IF(BJ83&gt;0, INDEX(T, BJ83, 4), 1)</f>
        <v>1</v>
      </c>
      <c r="BL83" s="59"/>
      <c r="BM83" s="57">
        <v>1</v>
      </c>
      <c r="BN83" s="59"/>
      <c r="BO83" s="57">
        <f t="shared" si="35"/>
        <v>1</v>
      </c>
      <c r="BP83" s="66">
        <f t="shared" si="28"/>
        <v>0</v>
      </c>
      <c r="BQ83" s="63">
        <f t="shared" si="29"/>
        <v>0</v>
      </c>
      <c r="BR83" s="63" t="str" cm="1">
        <f t="array" ref="BR83">IF($BQ83&gt;0, INDEX($BW$12:$CL$19, $BQ83, $BP83+BR$11), "-")</f>
        <v>-</v>
      </c>
      <c r="BS83" s="63" t="str" cm="1">
        <f t="array" ref="BS83">IF($BQ83&gt;0, INDEX($BW$12:$CL$19, $BQ83, $BP83+BS$11), "-")</f>
        <v>-</v>
      </c>
      <c r="BT83" s="63" t="str" cm="1">
        <f t="array" ref="BT83">IF($BQ83&gt;0, INDEX($BW$12:$CL$19, $BQ83, $BP83+BT$11), "-")</f>
        <v>-</v>
      </c>
      <c r="BU83" s="63" t="str" cm="1">
        <f t="array" ref="BU83">IF($BQ83&gt;0, INDEX($BW$12:$CL$19, $BQ83, $BP83+BU$11), "-")</f>
        <v>-</v>
      </c>
      <c r="BV83" s="59"/>
      <c r="BW83" s="59"/>
      <c r="BX83" s="59"/>
      <c r="BY83" s="59"/>
      <c r="BZ83" s="59"/>
      <c r="CA83" s="59"/>
      <c r="CB83" s="59"/>
      <c r="CC83" s="59"/>
      <c r="CD83" s="59"/>
      <c r="CE83" s="59"/>
      <c r="CF83" s="59"/>
      <c r="CG83" s="59"/>
      <c r="CH83" s="59"/>
      <c r="CI83" s="59"/>
      <c r="CJ83" s="59"/>
      <c r="CK83" s="59"/>
      <c r="CL83" s="59"/>
      <c r="CM83" s="59"/>
    </row>
    <row r="84" spans="1:91" s="86" customFormat="1" ht="14.25" x14ac:dyDescent="0.2">
      <c r="A84" s="41" cm="1">
        <f t="array" ref="A84">IFERROR(INDEX(Operation, IFERROR(MATCH($M84, Y!$B$40:$B$51, 0), IFERROR(MATCH($M84, Y!$C$40:$C$51, 0), MATCH($M84, Y!$D$40:$D$51, 0))), 4), 0)</f>
        <v>0</v>
      </c>
      <c r="B84" s="92">
        <v>73</v>
      </c>
      <c r="C84" s="7"/>
      <c r="D84" s="7"/>
      <c r="E84" s="36"/>
      <c r="F84" s="8" t="str">
        <f>IF(ISBLANK(E84), "", VLOOKUP(E84, Z!$A$2:$C$4127, 3, FALSE))</f>
        <v/>
      </c>
      <c r="G84" s="53"/>
      <c r="H84" s="82"/>
      <c r="I84" s="49"/>
      <c r="J84" s="104"/>
      <c r="K84" s="104"/>
      <c r="L84" s="105"/>
      <c r="M84" s="40"/>
      <c r="N84" s="38"/>
      <c r="O84" s="38"/>
      <c r="P84" s="38"/>
      <c r="Q84" s="37">
        <f t="shared" si="30"/>
        <v>0</v>
      </c>
      <c r="R84" s="106"/>
      <c r="S84" s="106"/>
      <c r="T84" s="105"/>
      <c r="U84" s="81"/>
      <c r="V84" s="52"/>
      <c r="W84" s="38"/>
      <c r="X84" s="38"/>
      <c r="Y84" s="38"/>
      <c r="Z84" s="37">
        <f t="shared" si="31"/>
        <v>0</v>
      </c>
      <c r="AA84" s="6"/>
      <c r="AB84" s="7"/>
      <c r="AC84" s="36"/>
      <c r="AD84" s="8" t="str">
        <f>IF(ISBLANK(AC84), "", VLOOKUP(AC84, Z!$A$2:$C$4127, 3, FALSE))</f>
        <v/>
      </c>
      <c r="AE84" s="73"/>
      <c r="AF84" s="9">
        <f t="shared" si="32"/>
        <v>0</v>
      </c>
      <c r="AG84" s="46"/>
      <c r="AH84" s="57">
        <f t="shared" si="24"/>
        <v>1</v>
      </c>
      <c r="AI84" s="63" t="str">
        <f t="shared" si="25"/>
        <v>-</v>
      </c>
      <c r="AJ84" s="57" cm="1">
        <f t="array" ref="AJ84">IFERROR(INDEX(Regulation, $AI84, AJ$11), 0)</f>
        <v>0</v>
      </c>
      <c r="AK84" s="57" cm="1">
        <f t="array" ref="AK84">IFERROR(INDEX(Regulation, $AI84, AK$11), 0)</f>
        <v>0</v>
      </c>
      <c r="AL84" s="57" cm="1">
        <f t="array" ref="AL84">IFERROR(INDEX(Regulation, $AI84, AL$11), 0)</f>
        <v>0</v>
      </c>
      <c r="AM84" s="57" cm="1">
        <f t="array" ref="AM84">IFERROR(INDEX(Regulation, $AI84, AM$11), 0)</f>
        <v>0</v>
      </c>
      <c r="AN84" s="57" cm="1">
        <f t="array" ref="AN84">IFERROR(INDEX(Regulation, $AI84, AN$11), 0)</f>
        <v>0</v>
      </c>
      <c r="AO84" s="65" cm="1">
        <f t="array" ref="AO84">IF(P84&gt;0, P84, N84*O84/3600/1000/AH84 * SUMPRODUCT($AZ84:$BD84, $AJ84:$AN84^2.5))</f>
        <v>0</v>
      </c>
      <c r="AP84" s="57">
        <f t="shared" si="33"/>
        <v>0</v>
      </c>
      <c r="AQ84" s="63">
        <v>3</v>
      </c>
      <c r="AR84" s="57" cm="1">
        <f t="array" ref="AR84">IFERROR(INDEX(Regulation, $AQ84, AR$11), 0)</f>
        <v>0</v>
      </c>
      <c r="AS84" s="57" cm="1">
        <f t="array" ref="AS84">IFERROR(INDEX(Regulation, $AQ84, AS$11), 0)</f>
        <v>0.3</v>
      </c>
      <c r="AT84" s="57" cm="1">
        <f t="array" ref="AT84">IFERROR(INDEX(Regulation, $AQ84, AT$11), 0)</f>
        <v>0.5</v>
      </c>
      <c r="AU84" s="57" cm="1">
        <f t="array" ref="AU84">IFERROR(INDEX(Regulation, $AQ84, AU$11), 0)</f>
        <v>0.75</v>
      </c>
      <c r="AV84" s="57" cm="1">
        <f t="array" ref="AV84">IFERROR(INDEX(Regulation, $AQ84, AV$11), 0)</f>
        <v>1</v>
      </c>
      <c r="AW84" s="65" cm="1">
        <f t="array" ref="AW84">IFERROR(IF(Y84&gt;0, Y84, W84*X84/3600/1000/AP84 * SUMPRODUCT($AZ84:$BD84, $AR84:$AV84^2.5)), 0)</f>
        <v>0</v>
      </c>
      <c r="AX84" s="59"/>
      <c r="AY84" s="63" t="str">
        <f t="shared" si="26"/>
        <v>-</v>
      </c>
      <c r="AZ84" s="63" cm="1">
        <f t="array" ref="AZ84">IFERROR(INDEX(Kat, $AY84, AZ$11), 0)</f>
        <v>0</v>
      </c>
      <c r="BA84" s="63" cm="1">
        <f t="array" ref="BA84">IFERROR(INDEX(Kat, $AY84, BA$11), 0)</f>
        <v>0</v>
      </c>
      <c r="BB84" s="63" cm="1">
        <f t="array" ref="BB84">IFERROR(INDEX(Kat, $AY84, BB$11), 0)</f>
        <v>0</v>
      </c>
      <c r="BC84" s="63" cm="1">
        <f t="array" ref="BC84">IFERROR(INDEX(Kat, $AY84, BC$11), 0)</f>
        <v>0</v>
      </c>
      <c r="BD84" s="63" cm="1">
        <f t="array" ref="BD84">IFERROR(INDEX(Kat, $AY84, BD$11), 0)</f>
        <v>0</v>
      </c>
      <c r="BE84" s="59"/>
      <c r="BF84" s="65">
        <v>49</v>
      </c>
      <c r="BG84" s="57">
        <f t="shared" si="36"/>
        <v>0</v>
      </c>
      <c r="BH84" s="57">
        <f t="shared" si="34"/>
        <v>1</v>
      </c>
      <c r="BI84" s="59"/>
      <c r="BJ84" s="63">
        <f t="shared" si="27"/>
        <v>0</v>
      </c>
      <c r="BK84" s="57" cm="1">
        <f t="array" ref="BK84">IF(BJ84&gt;0, INDEX(T, BJ84, 4), 1)</f>
        <v>1</v>
      </c>
      <c r="BL84" s="59"/>
      <c r="BM84" s="57">
        <v>1</v>
      </c>
      <c r="BN84" s="59"/>
      <c r="BO84" s="57">
        <f t="shared" si="35"/>
        <v>1</v>
      </c>
      <c r="BP84" s="66">
        <f t="shared" si="28"/>
        <v>0</v>
      </c>
      <c r="BQ84" s="63">
        <f t="shared" si="29"/>
        <v>0</v>
      </c>
      <c r="BR84" s="63" t="str" cm="1">
        <f t="array" ref="BR84">IF($BQ84&gt;0, INDEX($BW$12:$CL$19, $BQ84, $BP84+BR$11), "-")</f>
        <v>-</v>
      </c>
      <c r="BS84" s="63" t="str" cm="1">
        <f t="array" ref="BS84">IF($BQ84&gt;0, INDEX($BW$12:$CL$19, $BQ84, $BP84+BS$11), "-")</f>
        <v>-</v>
      </c>
      <c r="BT84" s="63" t="str" cm="1">
        <f t="array" ref="BT84">IF($BQ84&gt;0, INDEX($BW$12:$CL$19, $BQ84, $BP84+BT$11), "-")</f>
        <v>-</v>
      </c>
      <c r="BU84" s="63" t="str" cm="1">
        <f t="array" ref="BU84">IF($BQ84&gt;0, INDEX($BW$12:$CL$19, $BQ84, $BP84+BU$11), "-")</f>
        <v>-</v>
      </c>
      <c r="BV84" s="59"/>
      <c r="BW84" s="59"/>
      <c r="BX84" s="59"/>
      <c r="BY84" s="59"/>
      <c r="BZ84" s="59"/>
      <c r="CA84" s="59"/>
      <c r="CB84" s="59"/>
      <c r="CC84" s="59"/>
      <c r="CD84" s="59"/>
      <c r="CE84" s="59"/>
      <c r="CF84" s="59"/>
      <c r="CG84" s="59"/>
      <c r="CH84" s="59"/>
      <c r="CI84" s="59"/>
      <c r="CJ84" s="59"/>
      <c r="CK84" s="59"/>
      <c r="CL84" s="59"/>
      <c r="CM84" s="59"/>
    </row>
    <row r="85" spans="1:91" s="86" customFormat="1" ht="14.25" x14ac:dyDescent="0.2">
      <c r="A85" s="41" cm="1">
        <f t="array" ref="A85">IFERROR(INDEX(Operation, IFERROR(MATCH($M85, Y!$B$40:$B$51, 0), IFERROR(MATCH($M85, Y!$C$40:$C$51, 0), MATCH($M85, Y!$D$40:$D$51, 0))), 4), 0)</f>
        <v>0</v>
      </c>
      <c r="B85" s="92">
        <v>74</v>
      </c>
      <c r="C85" s="7"/>
      <c r="D85" s="7"/>
      <c r="E85" s="36"/>
      <c r="F85" s="8" t="str">
        <f>IF(ISBLANK(E85), "", VLOOKUP(E85, Z!$A$2:$C$4127, 3, FALSE))</f>
        <v/>
      </c>
      <c r="G85" s="53"/>
      <c r="H85" s="82"/>
      <c r="I85" s="49"/>
      <c r="J85" s="104"/>
      <c r="K85" s="104"/>
      <c r="L85" s="105"/>
      <c r="M85" s="40"/>
      <c r="N85" s="38"/>
      <c r="O85" s="38"/>
      <c r="P85" s="38"/>
      <c r="Q85" s="37">
        <f t="shared" si="30"/>
        <v>0</v>
      </c>
      <c r="R85" s="106"/>
      <c r="S85" s="106"/>
      <c r="T85" s="105"/>
      <c r="U85" s="81"/>
      <c r="V85" s="52"/>
      <c r="W85" s="38"/>
      <c r="X85" s="38"/>
      <c r="Y85" s="38"/>
      <c r="Z85" s="37">
        <f t="shared" si="31"/>
        <v>0</v>
      </c>
      <c r="AA85" s="6"/>
      <c r="AB85" s="7"/>
      <c r="AC85" s="36"/>
      <c r="AD85" s="8" t="str">
        <f>IF(ISBLANK(AC85), "", VLOOKUP(AC85, Z!$A$2:$C$4127, 3, FALSE))</f>
        <v/>
      </c>
      <c r="AE85" s="73"/>
      <c r="AF85" s="9">
        <f t="shared" si="32"/>
        <v>0</v>
      </c>
      <c r="AG85" s="46"/>
      <c r="AH85" s="57">
        <f t="shared" si="24"/>
        <v>1</v>
      </c>
      <c r="AI85" s="63" t="str">
        <f t="shared" si="25"/>
        <v>-</v>
      </c>
      <c r="AJ85" s="57" cm="1">
        <f t="array" ref="AJ85">IFERROR(INDEX(Regulation, $AI85, AJ$11), 0)</f>
        <v>0</v>
      </c>
      <c r="AK85" s="57" cm="1">
        <f t="array" ref="AK85">IFERROR(INDEX(Regulation, $AI85, AK$11), 0)</f>
        <v>0</v>
      </c>
      <c r="AL85" s="57" cm="1">
        <f t="array" ref="AL85">IFERROR(INDEX(Regulation, $AI85, AL$11), 0)</f>
        <v>0</v>
      </c>
      <c r="AM85" s="57" cm="1">
        <f t="array" ref="AM85">IFERROR(INDEX(Regulation, $AI85, AM$11), 0)</f>
        <v>0</v>
      </c>
      <c r="AN85" s="57" cm="1">
        <f t="array" ref="AN85">IFERROR(INDEX(Regulation, $AI85, AN$11), 0)</f>
        <v>0</v>
      </c>
      <c r="AO85" s="65" cm="1">
        <f t="array" ref="AO85">IF(P85&gt;0, P85, N85*O85/3600/1000/AH85 * SUMPRODUCT($AZ85:$BD85, $AJ85:$AN85^2.5))</f>
        <v>0</v>
      </c>
      <c r="AP85" s="57">
        <f t="shared" si="33"/>
        <v>0</v>
      </c>
      <c r="AQ85" s="63">
        <v>3</v>
      </c>
      <c r="AR85" s="57" cm="1">
        <f t="array" ref="AR85">IFERROR(INDEX(Regulation, $AQ85, AR$11), 0)</f>
        <v>0</v>
      </c>
      <c r="AS85" s="57" cm="1">
        <f t="array" ref="AS85">IFERROR(INDEX(Regulation, $AQ85, AS$11), 0)</f>
        <v>0.3</v>
      </c>
      <c r="AT85" s="57" cm="1">
        <f t="array" ref="AT85">IFERROR(INDEX(Regulation, $AQ85, AT$11), 0)</f>
        <v>0.5</v>
      </c>
      <c r="AU85" s="57" cm="1">
        <f t="array" ref="AU85">IFERROR(INDEX(Regulation, $AQ85, AU$11), 0)</f>
        <v>0.75</v>
      </c>
      <c r="AV85" s="57" cm="1">
        <f t="array" ref="AV85">IFERROR(INDEX(Regulation, $AQ85, AV$11), 0)</f>
        <v>1</v>
      </c>
      <c r="AW85" s="65" cm="1">
        <f t="array" ref="AW85">IFERROR(IF(Y85&gt;0, Y85, W85*X85/3600/1000/AP85 * SUMPRODUCT($AZ85:$BD85, $AR85:$AV85^2.5)), 0)</f>
        <v>0</v>
      </c>
      <c r="AX85" s="59"/>
      <c r="AY85" s="63" t="str">
        <f t="shared" si="26"/>
        <v>-</v>
      </c>
      <c r="AZ85" s="63" cm="1">
        <f t="array" ref="AZ85">IFERROR(INDEX(Kat, $AY85, AZ$11), 0)</f>
        <v>0</v>
      </c>
      <c r="BA85" s="63" cm="1">
        <f t="array" ref="BA85">IFERROR(INDEX(Kat, $AY85, BA$11), 0)</f>
        <v>0</v>
      </c>
      <c r="BB85" s="63" cm="1">
        <f t="array" ref="BB85">IFERROR(INDEX(Kat, $AY85, BB$11), 0)</f>
        <v>0</v>
      </c>
      <c r="BC85" s="63" cm="1">
        <f t="array" ref="BC85">IFERROR(INDEX(Kat, $AY85, BC$11), 0)</f>
        <v>0</v>
      </c>
      <c r="BD85" s="63" cm="1">
        <f t="array" ref="BD85">IFERROR(INDEX(Kat, $AY85, BD$11), 0)</f>
        <v>0</v>
      </c>
      <c r="BE85" s="59"/>
      <c r="BF85" s="65">
        <v>49</v>
      </c>
      <c r="BG85" s="57">
        <f t="shared" si="36"/>
        <v>0</v>
      </c>
      <c r="BH85" s="57">
        <f t="shared" si="34"/>
        <v>1</v>
      </c>
      <c r="BI85" s="59"/>
      <c r="BJ85" s="63">
        <f t="shared" si="27"/>
        <v>0</v>
      </c>
      <c r="BK85" s="57" cm="1">
        <f t="array" ref="BK85">IF(BJ85&gt;0, INDEX(T, BJ85, 4), 1)</f>
        <v>1</v>
      </c>
      <c r="BL85" s="59"/>
      <c r="BM85" s="57">
        <v>1</v>
      </c>
      <c r="BN85" s="59"/>
      <c r="BO85" s="57">
        <f t="shared" si="35"/>
        <v>1</v>
      </c>
      <c r="BP85" s="66">
        <f t="shared" si="28"/>
        <v>0</v>
      </c>
      <c r="BQ85" s="63">
        <f t="shared" si="29"/>
        <v>0</v>
      </c>
      <c r="BR85" s="63" t="str" cm="1">
        <f t="array" ref="BR85">IF($BQ85&gt;0, INDEX($BW$12:$CL$19, $BQ85, $BP85+BR$11), "-")</f>
        <v>-</v>
      </c>
      <c r="BS85" s="63" t="str" cm="1">
        <f t="array" ref="BS85">IF($BQ85&gt;0, INDEX($BW$12:$CL$19, $BQ85, $BP85+BS$11), "-")</f>
        <v>-</v>
      </c>
      <c r="BT85" s="63" t="str" cm="1">
        <f t="array" ref="BT85">IF($BQ85&gt;0, INDEX($BW$12:$CL$19, $BQ85, $BP85+BT$11), "-")</f>
        <v>-</v>
      </c>
      <c r="BU85" s="63" t="str" cm="1">
        <f t="array" ref="BU85">IF($BQ85&gt;0, INDEX($BW$12:$CL$19, $BQ85, $BP85+BU$11), "-")</f>
        <v>-</v>
      </c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59"/>
      <c r="CK85" s="59"/>
      <c r="CL85" s="59"/>
      <c r="CM85" s="59"/>
    </row>
    <row r="86" spans="1:91" s="86" customFormat="1" ht="14.25" x14ac:dyDescent="0.2">
      <c r="A86" s="41" cm="1">
        <f t="array" ref="A86">IFERROR(INDEX(Operation, IFERROR(MATCH($M86, Y!$B$40:$B$51, 0), IFERROR(MATCH($M86, Y!$C$40:$C$51, 0), MATCH($M86, Y!$D$40:$D$51, 0))), 4), 0)</f>
        <v>0</v>
      </c>
      <c r="B86" s="92">
        <v>75</v>
      </c>
      <c r="C86" s="7"/>
      <c r="D86" s="7"/>
      <c r="E86" s="36"/>
      <c r="F86" s="8" t="str">
        <f>IF(ISBLANK(E86), "", VLOOKUP(E86, Z!$A$2:$C$4127, 3, FALSE))</f>
        <v/>
      </c>
      <c r="G86" s="53"/>
      <c r="H86" s="82"/>
      <c r="I86" s="49"/>
      <c r="J86" s="104"/>
      <c r="K86" s="104"/>
      <c r="L86" s="105"/>
      <c r="M86" s="40"/>
      <c r="N86" s="38"/>
      <c r="O86" s="38"/>
      <c r="P86" s="38"/>
      <c r="Q86" s="37">
        <f t="shared" si="30"/>
        <v>0</v>
      </c>
      <c r="R86" s="106"/>
      <c r="S86" s="106"/>
      <c r="T86" s="105"/>
      <c r="U86" s="81"/>
      <c r="V86" s="52"/>
      <c r="W86" s="38"/>
      <c r="X86" s="38"/>
      <c r="Y86" s="38"/>
      <c r="Z86" s="37">
        <f t="shared" si="31"/>
        <v>0</v>
      </c>
      <c r="AA86" s="6"/>
      <c r="AB86" s="7"/>
      <c r="AC86" s="36"/>
      <c r="AD86" s="8" t="str">
        <f>IF(ISBLANK(AC86), "", VLOOKUP(AC86, Z!$A$2:$C$4127, 3, FALSE))</f>
        <v/>
      </c>
      <c r="AE86" s="73"/>
      <c r="AF86" s="9">
        <f t="shared" si="32"/>
        <v>0</v>
      </c>
      <c r="AG86" s="46"/>
      <c r="AH86" s="57">
        <f t="shared" si="24"/>
        <v>1</v>
      </c>
      <c r="AI86" s="63" t="str">
        <f t="shared" si="25"/>
        <v>-</v>
      </c>
      <c r="AJ86" s="57" cm="1">
        <f t="array" ref="AJ86">IFERROR(INDEX(Regulation, $AI86, AJ$11), 0)</f>
        <v>0</v>
      </c>
      <c r="AK86" s="57" cm="1">
        <f t="array" ref="AK86">IFERROR(INDEX(Regulation, $AI86, AK$11), 0)</f>
        <v>0</v>
      </c>
      <c r="AL86" s="57" cm="1">
        <f t="array" ref="AL86">IFERROR(INDEX(Regulation, $AI86, AL$11), 0)</f>
        <v>0</v>
      </c>
      <c r="AM86" s="57" cm="1">
        <f t="array" ref="AM86">IFERROR(INDEX(Regulation, $AI86, AM$11), 0)</f>
        <v>0</v>
      </c>
      <c r="AN86" s="57" cm="1">
        <f t="array" ref="AN86">IFERROR(INDEX(Regulation, $AI86, AN$11), 0)</f>
        <v>0</v>
      </c>
      <c r="AO86" s="65" cm="1">
        <f t="array" ref="AO86">IF(P86&gt;0, P86, N86*O86/3600/1000/AH86 * SUMPRODUCT($AZ86:$BD86, $AJ86:$AN86^2.5))</f>
        <v>0</v>
      </c>
      <c r="AP86" s="57">
        <f t="shared" si="33"/>
        <v>0</v>
      </c>
      <c r="AQ86" s="63">
        <v>3</v>
      </c>
      <c r="AR86" s="57" cm="1">
        <f t="array" ref="AR86">IFERROR(INDEX(Regulation, $AQ86, AR$11), 0)</f>
        <v>0</v>
      </c>
      <c r="AS86" s="57" cm="1">
        <f t="array" ref="AS86">IFERROR(INDEX(Regulation, $AQ86, AS$11), 0)</f>
        <v>0.3</v>
      </c>
      <c r="AT86" s="57" cm="1">
        <f t="array" ref="AT86">IFERROR(INDEX(Regulation, $AQ86, AT$11), 0)</f>
        <v>0.5</v>
      </c>
      <c r="AU86" s="57" cm="1">
        <f t="array" ref="AU86">IFERROR(INDEX(Regulation, $AQ86, AU$11), 0)</f>
        <v>0.75</v>
      </c>
      <c r="AV86" s="57" cm="1">
        <f t="array" ref="AV86">IFERROR(INDEX(Regulation, $AQ86, AV$11), 0)</f>
        <v>1</v>
      </c>
      <c r="AW86" s="65" cm="1">
        <f t="array" ref="AW86">IFERROR(IF(Y86&gt;0, Y86, W86*X86/3600/1000/AP86 * SUMPRODUCT($AZ86:$BD86, $AR86:$AV86^2.5)), 0)</f>
        <v>0</v>
      </c>
      <c r="AX86" s="59"/>
      <c r="AY86" s="63" t="str">
        <f t="shared" si="26"/>
        <v>-</v>
      </c>
      <c r="AZ86" s="63" cm="1">
        <f t="array" ref="AZ86">IFERROR(INDEX(Kat, $AY86, AZ$11), 0)</f>
        <v>0</v>
      </c>
      <c r="BA86" s="63" cm="1">
        <f t="array" ref="BA86">IFERROR(INDEX(Kat, $AY86, BA$11), 0)</f>
        <v>0</v>
      </c>
      <c r="BB86" s="63" cm="1">
        <f t="array" ref="BB86">IFERROR(INDEX(Kat, $AY86, BB$11), 0)</f>
        <v>0</v>
      </c>
      <c r="BC86" s="63" cm="1">
        <f t="array" ref="BC86">IFERROR(INDEX(Kat, $AY86, BC$11), 0)</f>
        <v>0</v>
      </c>
      <c r="BD86" s="63" cm="1">
        <f t="array" ref="BD86">IFERROR(INDEX(Kat, $AY86, BD$11), 0)</f>
        <v>0</v>
      </c>
      <c r="BE86" s="59"/>
      <c r="BF86" s="65">
        <v>49</v>
      </c>
      <c r="BG86" s="57">
        <f t="shared" si="36"/>
        <v>0</v>
      </c>
      <c r="BH86" s="57">
        <f t="shared" si="34"/>
        <v>1</v>
      </c>
      <c r="BI86" s="59"/>
      <c r="BJ86" s="63">
        <f t="shared" si="27"/>
        <v>0</v>
      </c>
      <c r="BK86" s="57" cm="1">
        <f t="array" ref="BK86">IF(BJ86&gt;0, INDEX(T, BJ86, 4), 1)</f>
        <v>1</v>
      </c>
      <c r="BL86" s="59"/>
      <c r="BM86" s="57">
        <v>1</v>
      </c>
      <c r="BN86" s="59"/>
      <c r="BO86" s="57">
        <f t="shared" si="35"/>
        <v>1</v>
      </c>
      <c r="BP86" s="66">
        <f t="shared" si="28"/>
        <v>0</v>
      </c>
      <c r="BQ86" s="63">
        <f t="shared" si="29"/>
        <v>0</v>
      </c>
      <c r="BR86" s="63" t="str" cm="1">
        <f t="array" ref="BR86">IF($BQ86&gt;0, INDEX($BW$12:$CL$19, $BQ86, $BP86+BR$11), "-")</f>
        <v>-</v>
      </c>
      <c r="BS86" s="63" t="str" cm="1">
        <f t="array" ref="BS86">IF($BQ86&gt;0, INDEX($BW$12:$CL$19, $BQ86, $BP86+BS$11), "-")</f>
        <v>-</v>
      </c>
      <c r="BT86" s="63" t="str" cm="1">
        <f t="array" ref="BT86">IF($BQ86&gt;0, INDEX($BW$12:$CL$19, $BQ86, $BP86+BT$11), "-")</f>
        <v>-</v>
      </c>
      <c r="BU86" s="63" t="str" cm="1">
        <f t="array" ref="BU86">IF($BQ86&gt;0, INDEX($BW$12:$CL$19, $BQ86, $BP86+BU$11), "-")</f>
        <v>-</v>
      </c>
      <c r="BV86" s="59"/>
      <c r="BW86" s="59"/>
      <c r="BX86" s="59"/>
      <c r="BY86" s="59"/>
      <c r="BZ86" s="59"/>
      <c r="CA86" s="59"/>
      <c r="CB86" s="59"/>
      <c r="CC86" s="59"/>
      <c r="CD86" s="59"/>
      <c r="CE86" s="59"/>
      <c r="CF86" s="59"/>
      <c r="CG86" s="59"/>
      <c r="CH86" s="59"/>
      <c r="CI86" s="59"/>
      <c r="CJ86" s="59"/>
      <c r="CK86" s="59"/>
      <c r="CL86" s="59"/>
      <c r="CM86" s="59"/>
    </row>
    <row r="87" spans="1:91" s="86" customFormat="1" ht="14.25" x14ac:dyDescent="0.2">
      <c r="A87" s="41" cm="1">
        <f t="array" ref="A87">IFERROR(INDEX(Operation, IFERROR(MATCH($M87, Y!$B$40:$B$51, 0), IFERROR(MATCH($M87, Y!$C$40:$C$51, 0), MATCH($M87, Y!$D$40:$D$51, 0))), 4), 0)</f>
        <v>0</v>
      </c>
      <c r="B87" s="92">
        <v>76</v>
      </c>
      <c r="C87" s="7"/>
      <c r="D87" s="7"/>
      <c r="E87" s="36"/>
      <c r="F87" s="8" t="str">
        <f>IF(ISBLANK(E87), "", VLOOKUP(E87, Z!$A$2:$C$4127, 3, FALSE))</f>
        <v/>
      </c>
      <c r="G87" s="53"/>
      <c r="H87" s="82"/>
      <c r="I87" s="49"/>
      <c r="J87" s="104"/>
      <c r="K87" s="104"/>
      <c r="L87" s="105"/>
      <c r="M87" s="40"/>
      <c r="N87" s="38"/>
      <c r="O87" s="38"/>
      <c r="P87" s="38"/>
      <c r="Q87" s="37">
        <f t="shared" si="30"/>
        <v>0</v>
      </c>
      <c r="R87" s="106"/>
      <c r="S87" s="106"/>
      <c r="T87" s="105"/>
      <c r="U87" s="81"/>
      <c r="V87" s="52"/>
      <c r="W87" s="38"/>
      <c r="X87" s="38"/>
      <c r="Y87" s="38"/>
      <c r="Z87" s="37">
        <f t="shared" si="31"/>
        <v>0</v>
      </c>
      <c r="AA87" s="6"/>
      <c r="AB87" s="7"/>
      <c r="AC87" s="36"/>
      <c r="AD87" s="8" t="str">
        <f>IF(ISBLANK(AC87), "", VLOOKUP(AC87, Z!$A$2:$C$4127, 3, FALSE))</f>
        <v/>
      </c>
      <c r="AE87" s="73"/>
      <c r="AF87" s="9">
        <f t="shared" si="32"/>
        <v>0</v>
      </c>
      <c r="AG87" s="46"/>
      <c r="AH87" s="57">
        <f t="shared" si="24"/>
        <v>1</v>
      </c>
      <c r="AI87" s="63" t="str">
        <f t="shared" si="25"/>
        <v>-</v>
      </c>
      <c r="AJ87" s="57" cm="1">
        <f t="array" ref="AJ87">IFERROR(INDEX(Regulation, $AI87, AJ$11), 0)</f>
        <v>0</v>
      </c>
      <c r="AK87" s="57" cm="1">
        <f t="array" ref="AK87">IFERROR(INDEX(Regulation, $AI87, AK$11), 0)</f>
        <v>0</v>
      </c>
      <c r="AL87" s="57" cm="1">
        <f t="array" ref="AL87">IFERROR(INDEX(Regulation, $AI87, AL$11), 0)</f>
        <v>0</v>
      </c>
      <c r="AM87" s="57" cm="1">
        <f t="array" ref="AM87">IFERROR(INDEX(Regulation, $AI87, AM$11), 0)</f>
        <v>0</v>
      </c>
      <c r="AN87" s="57" cm="1">
        <f t="array" ref="AN87">IFERROR(INDEX(Regulation, $AI87, AN$11), 0)</f>
        <v>0</v>
      </c>
      <c r="AO87" s="65" cm="1">
        <f t="array" ref="AO87">IF(P87&gt;0, P87, N87*O87/3600/1000/AH87 * SUMPRODUCT($AZ87:$BD87, $AJ87:$AN87^2.5))</f>
        <v>0</v>
      </c>
      <c r="AP87" s="57">
        <f t="shared" si="33"/>
        <v>0</v>
      </c>
      <c r="AQ87" s="63">
        <v>3</v>
      </c>
      <c r="AR87" s="57" cm="1">
        <f t="array" ref="AR87">IFERROR(INDEX(Regulation, $AQ87, AR$11), 0)</f>
        <v>0</v>
      </c>
      <c r="AS87" s="57" cm="1">
        <f t="array" ref="AS87">IFERROR(INDEX(Regulation, $AQ87, AS$11), 0)</f>
        <v>0.3</v>
      </c>
      <c r="AT87" s="57" cm="1">
        <f t="array" ref="AT87">IFERROR(INDEX(Regulation, $AQ87, AT$11), 0)</f>
        <v>0.5</v>
      </c>
      <c r="AU87" s="57" cm="1">
        <f t="array" ref="AU87">IFERROR(INDEX(Regulation, $AQ87, AU$11), 0)</f>
        <v>0.75</v>
      </c>
      <c r="AV87" s="57" cm="1">
        <f t="array" ref="AV87">IFERROR(INDEX(Regulation, $AQ87, AV$11), 0)</f>
        <v>1</v>
      </c>
      <c r="AW87" s="65" cm="1">
        <f t="array" ref="AW87">IFERROR(IF(Y87&gt;0, Y87, W87*X87/3600/1000/AP87 * SUMPRODUCT($AZ87:$BD87, $AR87:$AV87^2.5)), 0)</f>
        <v>0</v>
      </c>
      <c r="AX87" s="59"/>
      <c r="AY87" s="63" t="str">
        <f t="shared" si="26"/>
        <v>-</v>
      </c>
      <c r="AZ87" s="63" cm="1">
        <f t="array" ref="AZ87">IFERROR(INDEX(Kat, $AY87, AZ$11), 0)</f>
        <v>0</v>
      </c>
      <c r="BA87" s="63" cm="1">
        <f t="array" ref="BA87">IFERROR(INDEX(Kat, $AY87, BA$11), 0)</f>
        <v>0</v>
      </c>
      <c r="BB87" s="63" cm="1">
        <f t="array" ref="BB87">IFERROR(INDEX(Kat, $AY87, BB$11), 0)</f>
        <v>0</v>
      </c>
      <c r="BC87" s="63" cm="1">
        <f t="array" ref="BC87">IFERROR(INDEX(Kat, $AY87, BC$11), 0)</f>
        <v>0</v>
      </c>
      <c r="BD87" s="63" cm="1">
        <f t="array" ref="BD87">IFERROR(INDEX(Kat, $AY87, BD$11), 0)</f>
        <v>0</v>
      </c>
      <c r="BE87" s="59"/>
      <c r="BF87" s="65">
        <v>49</v>
      </c>
      <c r="BG87" s="57">
        <f t="shared" si="36"/>
        <v>0</v>
      </c>
      <c r="BH87" s="57">
        <f t="shared" si="34"/>
        <v>1</v>
      </c>
      <c r="BI87" s="59"/>
      <c r="BJ87" s="63">
        <f t="shared" si="27"/>
        <v>0</v>
      </c>
      <c r="BK87" s="57" cm="1">
        <f t="array" ref="BK87">IF(BJ87&gt;0, INDEX(T, BJ87, 4), 1)</f>
        <v>1</v>
      </c>
      <c r="BL87" s="59"/>
      <c r="BM87" s="57">
        <v>1</v>
      </c>
      <c r="BN87" s="59"/>
      <c r="BO87" s="57">
        <f t="shared" si="35"/>
        <v>1</v>
      </c>
      <c r="BP87" s="66">
        <f t="shared" si="28"/>
        <v>0</v>
      </c>
      <c r="BQ87" s="63">
        <f t="shared" si="29"/>
        <v>0</v>
      </c>
      <c r="BR87" s="63" t="str" cm="1">
        <f t="array" ref="BR87">IF($BQ87&gt;0, INDEX($BW$12:$CL$19, $BQ87, $BP87+BR$11), "-")</f>
        <v>-</v>
      </c>
      <c r="BS87" s="63" t="str" cm="1">
        <f t="array" ref="BS87">IF($BQ87&gt;0, INDEX($BW$12:$CL$19, $BQ87, $BP87+BS$11), "-")</f>
        <v>-</v>
      </c>
      <c r="BT87" s="63" t="str" cm="1">
        <f t="array" ref="BT87">IF($BQ87&gt;0, INDEX($BW$12:$CL$19, $BQ87, $BP87+BT$11), "-")</f>
        <v>-</v>
      </c>
      <c r="BU87" s="63" t="str" cm="1">
        <f t="array" ref="BU87">IF($BQ87&gt;0, INDEX($BW$12:$CL$19, $BQ87, $BP87+BU$11), "-")</f>
        <v>-</v>
      </c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</row>
    <row r="88" spans="1:91" s="86" customFormat="1" ht="14.25" x14ac:dyDescent="0.2">
      <c r="A88" s="41" cm="1">
        <f t="array" ref="A88">IFERROR(INDEX(Operation, IFERROR(MATCH($M88, Y!$B$40:$B$51, 0), IFERROR(MATCH($M88, Y!$C$40:$C$51, 0), MATCH($M88, Y!$D$40:$D$51, 0))), 4), 0)</f>
        <v>0</v>
      </c>
      <c r="B88" s="92">
        <v>77</v>
      </c>
      <c r="C88" s="7"/>
      <c r="D88" s="7"/>
      <c r="E88" s="36"/>
      <c r="F88" s="8" t="str">
        <f>IF(ISBLANK(E88), "", VLOOKUP(E88, Z!$A$2:$C$4127, 3, FALSE))</f>
        <v/>
      </c>
      <c r="G88" s="53"/>
      <c r="H88" s="82"/>
      <c r="I88" s="49"/>
      <c r="J88" s="104"/>
      <c r="K88" s="104"/>
      <c r="L88" s="105"/>
      <c r="M88" s="40"/>
      <c r="N88" s="38"/>
      <c r="O88" s="38"/>
      <c r="P88" s="38"/>
      <c r="Q88" s="37">
        <f t="shared" si="30"/>
        <v>0</v>
      </c>
      <c r="R88" s="106"/>
      <c r="S88" s="106"/>
      <c r="T88" s="105"/>
      <c r="U88" s="81"/>
      <c r="V88" s="52"/>
      <c r="W88" s="38"/>
      <c r="X88" s="38"/>
      <c r="Y88" s="38"/>
      <c r="Z88" s="37">
        <f t="shared" si="31"/>
        <v>0</v>
      </c>
      <c r="AA88" s="6"/>
      <c r="AB88" s="7"/>
      <c r="AC88" s="36"/>
      <c r="AD88" s="8" t="str">
        <f>IF(ISBLANK(AC88), "", VLOOKUP(AC88, Z!$A$2:$C$4127, 3, FALSE))</f>
        <v/>
      </c>
      <c r="AE88" s="73"/>
      <c r="AF88" s="9">
        <f t="shared" si="32"/>
        <v>0</v>
      </c>
      <c r="AG88" s="46"/>
      <c r="AH88" s="57">
        <f t="shared" si="24"/>
        <v>1</v>
      </c>
      <c r="AI88" s="63" t="str">
        <f t="shared" si="25"/>
        <v>-</v>
      </c>
      <c r="AJ88" s="57" cm="1">
        <f t="array" ref="AJ88">IFERROR(INDEX(Regulation, $AI88, AJ$11), 0)</f>
        <v>0</v>
      </c>
      <c r="AK88" s="57" cm="1">
        <f t="array" ref="AK88">IFERROR(INDEX(Regulation, $AI88, AK$11), 0)</f>
        <v>0</v>
      </c>
      <c r="AL88" s="57" cm="1">
        <f t="array" ref="AL88">IFERROR(INDEX(Regulation, $AI88, AL$11), 0)</f>
        <v>0</v>
      </c>
      <c r="AM88" s="57" cm="1">
        <f t="array" ref="AM88">IFERROR(INDEX(Regulation, $AI88, AM$11), 0)</f>
        <v>0</v>
      </c>
      <c r="AN88" s="57" cm="1">
        <f t="array" ref="AN88">IFERROR(INDEX(Regulation, $AI88, AN$11), 0)</f>
        <v>0</v>
      </c>
      <c r="AO88" s="65" cm="1">
        <f t="array" ref="AO88">IF(P88&gt;0, P88, N88*O88/3600/1000/AH88 * SUMPRODUCT($AZ88:$BD88, $AJ88:$AN88^2.5))</f>
        <v>0</v>
      </c>
      <c r="AP88" s="57">
        <f t="shared" si="33"/>
        <v>0</v>
      </c>
      <c r="AQ88" s="63">
        <v>3</v>
      </c>
      <c r="AR88" s="57" cm="1">
        <f t="array" ref="AR88">IFERROR(INDEX(Regulation, $AQ88, AR$11), 0)</f>
        <v>0</v>
      </c>
      <c r="AS88" s="57" cm="1">
        <f t="array" ref="AS88">IFERROR(INDEX(Regulation, $AQ88, AS$11), 0)</f>
        <v>0.3</v>
      </c>
      <c r="AT88" s="57" cm="1">
        <f t="array" ref="AT88">IFERROR(INDEX(Regulation, $AQ88, AT$11), 0)</f>
        <v>0.5</v>
      </c>
      <c r="AU88" s="57" cm="1">
        <f t="array" ref="AU88">IFERROR(INDEX(Regulation, $AQ88, AU$11), 0)</f>
        <v>0.75</v>
      </c>
      <c r="AV88" s="57" cm="1">
        <f t="array" ref="AV88">IFERROR(INDEX(Regulation, $AQ88, AV$11), 0)</f>
        <v>1</v>
      </c>
      <c r="AW88" s="65" cm="1">
        <f t="array" ref="AW88">IFERROR(IF(Y88&gt;0, Y88, W88*X88/3600/1000/AP88 * SUMPRODUCT($AZ88:$BD88, $AR88:$AV88^2.5)), 0)</f>
        <v>0</v>
      </c>
      <c r="AX88" s="59"/>
      <c r="AY88" s="63" t="str">
        <f t="shared" si="26"/>
        <v>-</v>
      </c>
      <c r="AZ88" s="63" cm="1">
        <f t="array" ref="AZ88">IFERROR(INDEX(Kat, $AY88, AZ$11), 0)</f>
        <v>0</v>
      </c>
      <c r="BA88" s="63" cm="1">
        <f t="array" ref="BA88">IFERROR(INDEX(Kat, $AY88, BA$11), 0)</f>
        <v>0</v>
      </c>
      <c r="BB88" s="63" cm="1">
        <f t="array" ref="BB88">IFERROR(INDEX(Kat, $AY88, BB$11), 0)</f>
        <v>0</v>
      </c>
      <c r="BC88" s="63" cm="1">
        <f t="array" ref="BC88">IFERROR(INDEX(Kat, $AY88, BC$11), 0)</f>
        <v>0</v>
      </c>
      <c r="BD88" s="63" cm="1">
        <f t="array" ref="BD88">IFERROR(INDEX(Kat, $AY88, BD$11), 0)</f>
        <v>0</v>
      </c>
      <c r="BE88" s="59"/>
      <c r="BF88" s="65">
        <v>49</v>
      </c>
      <c r="BG88" s="57">
        <f t="shared" si="36"/>
        <v>0</v>
      </c>
      <c r="BH88" s="57">
        <f t="shared" si="34"/>
        <v>1</v>
      </c>
      <c r="BI88" s="59"/>
      <c r="BJ88" s="63">
        <f t="shared" si="27"/>
        <v>0</v>
      </c>
      <c r="BK88" s="57" cm="1">
        <f t="array" ref="BK88">IF(BJ88&gt;0, INDEX(T, BJ88, 4), 1)</f>
        <v>1</v>
      </c>
      <c r="BL88" s="59"/>
      <c r="BM88" s="57">
        <v>1</v>
      </c>
      <c r="BN88" s="59"/>
      <c r="BO88" s="57">
        <f t="shared" si="35"/>
        <v>1</v>
      </c>
      <c r="BP88" s="66">
        <f t="shared" si="28"/>
        <v>0</v>
      </c>
      <c r="BQ88" s="63">
        <f t="shared" si="29"/>
        <v>0</v>
      </c>
      <c r="BR88" s="63" t="str" cm="1">
        <f t="array" ref="BR88">IF($BQ88&gt;0, INDEX($BW$12:$CL$19, $BQ88, $BP88+BR$11), "-")</f>
        <v>-</v>
      </c>
      <c r="BS88" s="63" t="str" cm="1">
        <f t="array" ref="BS88">IF($BQ88&gt;0, INDEX($BW$12:$CL$19, $BQ88, $BP88+BS$11), "-")</f>
        <v>-</v>
      </c>
      <c r="BT88" s="63" t="str" cm="1">
        <f t="array" ref="BT88">IF($BQ88&gt;0, INDEX($BW$12:$CL$19, $BQ88, $BP88+BT$11), "-")</f>
        <v>-</v>
      </c>
      <c r="BU88" s="63" t="str" cm="1">
        <f t="array" ref="BU88">IF($BQ88&gt;0, INDEX($BW$12:$CL$19, $BQ88, $BP88+BU$11), "-")</f>
        <v>-</v>
      </c>
      <c r="BV88" s="59"/>
      <c r="BW88" s="59"/>
      <c r="BX88" s="59"/>
      <c r="BY88" s="59"/>
      <c r="BZ88" s="59"/>
      <c r="CA88" s="59"/>
      <c r="CB88" s="59"/>
      <c r="CC88" s="59"/>
      <c r="CD88" s="59"/>
      <c r="CE88" s="59"/>
      <c r="CF88" s="59"/>
      <c r="CG88" s="59"/>
      <c r="CH88" s="59"/>
      <c r="CI88" s="59"/>
      <c r="CJ88" s="59"/>
      <c r="CK88" s="59"/>
      <c r="CL88" s="59"/>
      <c r="CM88" s="59"/>
    </row>
    <row r="89" spans="1:91" s="86" customFormat="1" ht="14.25" x14ac:dyDescent="0.2">
      <c r="A89" s="41" cm="1">
        <f t="array" ref="A89">IFERROR(INDEX(Operation, IFERROR(MATCH($M89, Y!$B$40:$B$51, 0), IFERROR(MATCH($M89, Y!$C$40:$C$51, 0), MATCH($M89, Y!$D$40:$D$51, 0))), 4), 0)</f>
        <v>0</v>
      </c>
      <c r="B89" s="92">
        <v>78</v>
      </c>
      <c r="C89" s="7"/>
      <c r="D89" s="7"/>
      <c r="E89" s="36"/>
      <c r="F89" s="8" t="str">
        <f>IF(ISBLANK(E89), "", VLOOKUP(E89, Z!$A$2:$C$4127, 3, FALSE))</f>
        <v/>
      </c>
      <c r="G89" s="53"/>
      <c r="H89" s="82"/>
      <c r="I89" s="49"/>
      <c r="J89" s="104"/>
      <c r="K89" s="104"/>
      <c r="L89" s="105"/>
      <c r="M89" s="40"/>
      <c r="N89" s="38"/>
      <c r="O89" s="38"/>
      <c r="P89" s="38"/>
      <c r="Q89" s="37">
        <f t="shared" si="30"/>
        <v>0</v>
      </c>
      <c r="R89" s="106"/>
      <c r="S89" s="106"/>
      <c r="T89" s="105"/>
      <c r="U89" s="81"/>
      <c r="V89" s="52"/>
      <c r="W89" s="38"/>
      <c r="X89" s="38"/>
      <c r="Y89" s="38"/>
      <c r="Z89" s="37">
        <f t="shared" si="31"/>
        <v>0</v>
      </c>
      <c r="AA89" s="6"/>
      <c r="AB89" s="7"/>
      <c r="AC89" s="36"/>
      <c r="AD89" s="8" t="str">
        <f>IF(ISBLANK(AC89), "", VLOOKUP(AC89, Z!$A$2:$C$4127, 3, FALSE))</f>
        <v/>
      </c>
      <c r="AE89" s="73"/>
      <c r="AF89" s="9">
        <f t="shared" si="32"/>
        <v>0</v>
      </c>
      <c r="AG89" s="46"/>
      <c r="AH89" s="57">
        <f t="shared" si="24"/>
        <v>1</v>
      </c>
      <c r="AI89" s="63" t="str">
        <f t="shared" si="25"/>
        <v>-</v>
      </c>
      <c r="AJ89" s="57" cm="1">
        <f t="array" ref="AJ89">IFERROR(INDEX(Regulation, $AI89, AJ$11), 0)</f>
        <v>0</v>
      </c>
      <c r="AK89" s="57" cm="1">
        <f t="array" ref="AK89">IFERROR(INDEX(Regulation, $AI89, AK$11), 0)</f>
        <v>0</v>
      </c>
      <c r="AL89" s="57" cm="1">
        <f t="array" ref="AL89">IFERROR(INDEX(Regulation, $AI89, AL$11), 0)</f>
        <v>0</v>
      </c>
      <c r="AM89" s="57" cm="1">
        <f t="array" ref="AM89">IFERROR(INDEX(Regulation, $AI89, AM$11), 0)</f>
        <v>0</v>
      </c>
      <c r="AN89" s="57" cm="1">
        <f t="array" ref="AN89">IFERROR(INDEX(Regulation, $AI89, AN$11), 0)</f>
        <v>0</v>
      </c>
      <c r="AO89" s="65" cm="1">
        <f t="array" ref="AO89">IF(P89&gt;0, P89, N89*O89/3600/1000/AH89 * SUMPRODUCT($AZ89:$BD89, $AJ89:$AN89^2.5))</f>
        <v>0</v>
      </c>
      <c r="AP89" s="57">
        <f t="shared" si="33"/>
        <v>0</v>
      </c>
      <c r="AQ89" s="63">
        <v>3</v>
      </c>
      <c r="AR89" s="57" cm="1">
        <f t="array" ref="AR89">IFERROR(INDEX(Regulation, $AQ89, AR$11), 0)</f>
        <v>0</v>
      </c>
      <c r="AS89" s="57" cm="1">
        <f t="array" ref="AS89">IFERROR(INDEX(Regulation, $AQ89, AS$11), 0)</f>
        <v>0.3</v>
      </c>
      <c r="AT89" s="57" cm="1">
        <f t="array" ref="AT89">IFERROR(INDEX(Regulation, $AQ89, AT$11), 0)</f>
        <v>0.5</v>
      </c>
      <c r="AU89" s="57" cm="1">
        <f t="array" ref="AU89">IFERROR(INDEX(Regulation, $AQ89, AU$11), 0)</f>
        <v>0.75</v>
      </c>
      <c r="AV89" s="57" cm="1">
        <f t="array" ref="AV89">IFERROR(INDEX(Regulation, $AQ89, AV$11), 0)</f>
        <v>1</v>
      </c>
      <c r="AW89" s="65" cm="1">
        <f t="array" ref="AW89">IFERROR(IF(Y89&gt;0, Y89, W89*X89/3600/1000/AP89 * SUMPRODUCT($AZ89:$BD89, $AR89:$AV89^2.5)), 0)</f>
        <v>0</v>
      </c>
      <c r="AX89" s="59"/>
      <c r="AY89" s="63" t="str">
        <f t="shared" si="26"/>
        <v>-</v>
      </c>
      <c r="AZ89" s="63" cm="1">
        <f t="array" ref="AZ89">IFERROR(INDEX(Kat, $AY89, AZ$11), 0)</f>
        <v>0</v>
      </c>
      <c r="BA89" s="63" cm="1">
        <f t="array" ref="BA89">IFERROR(INDEX(Kat, $AY89, BA$11), 0)</f>
        <v>0</v>
      </c>
      <c r="BB89" s="63" cm="1">
        <f t="array" ref="BB89">IFERROR(INDEX(Kat, $AY89, BB$11), 0)</f>
        <v>0</v>
      </c>
      <c r="BC89" s="63" cm="1">
        <f t="array" ref="BC89">IFERROR(INDEX(Kat, $AY89, BC$11), 0)</f>
        <v>0</v>
      </c>
      <c r="BD89" s="63" cm="1">
        <f t="array" ref="BD89">IFERROR(INDEX(Kat, $AY89, BD$11), 0)</f>
        <v>0</v>
      </c>
      <c r="BE89" s="59"/>
      <c r="BF89" s="65">
        <v>49</v>
      </c>
      <c r="BG89" s="57">
        <f t="shared" si="36"/>
        <v>0</v>
      </c>
      <c r="BH89" s="57">
        <f t="shared" si="34"/>
        <v>1</v>
      </c>
      <c r="BI89" s="59"/>
      <c r="BJ89" s="63">
        <f t="shared" si="27"/>
        <v>0</v>
      </c>
      <c r="BK89" s="57" cm="1">
        <f t="array" ref="BK89">IF(BJ89&gt;0, INDEX(T, BJ89, 4), 1)</f>
        <v>1</v>
      </c>
      <c r="BL89" s="59"/>
      <c r="BM89" s="57">
        <v>1</v>
      </c>
      <c r="BN89" s="59"/>
      <c r="BO89" s="57">
        <f t="shared" si="35"/>
        <v>1</v>
      </c>
      <c r="BP89" s="66">
        <f t="shared" si="28"/>
        <v>0</v>
      </c>
      <c r="BQ89" s="63">
        <f t="shared" si="29"/>
        <v>0</v>
      </c>
      <c r="BR89" s="63" t="str" cm="1">
        <f t="array" ref="BR89">IF($BQ89&gt;0, INDEX($BW$12:$CL$19, $BQ89, $BP89+BR$11), "-")</f>
        <v>-</v>
      </c>
      <c r="BS89" s="63" t="str" cm="1">
        <f t="array" ref="BS89">IF($BQ89&gt;0, INDEX($BW$12:$CL$19, $BQ89, $BP89+BS$11), "-")</f>
        <v>-</v>
      </c>
      <c r="BT89" s="63" t="str" cm="1">
        <f t="array" ref="BT89">IF($BQ89&gt;0, INDEX($BW$12:$CL$19, $BQ89, $BP89+BT$11), "-")</f>
        <v>-</v>
      </c>
      <c r="BU89" s="63" t="str" cm="1">
        <f t="array" ref="BU89">IF($BQ89&gt;0, INDEX($BW$12:$CL$19, $BQ89, $BP89+BU$11), "-")</f>
        <v>-</v>
      </c>
      <c r="BV89" s="59"/>
      <c r="BW89" s="59"/>
      <c r="BX89" s="59"/>
      <c r="BY89" s="59"/>
      <c r="BZ89" s="59"/>
      <c r="CA89" s="59"/>
      <c r="CB89" s="59"/>
      <c r="CC89" s="59"/>
      <c r="CD89" s="59"/>
      <c r="CE89" s="59"/>
      <c r="CF89" s="59"/>
      <c r="CG89" s="59"/>
      <c r="CH89" s="59"/>
      <c r="CI89" s="59"/>
      <c r="CJ89" s="59"/>
      <c r="CK89" s="59"/>
      <c r="CL89" s="59"/>
      <c r="CM89" s="59"/>
    </row>
    <row r="90" spans="1:91" s="86" customFormat="1" ht="14.25" x14ac:dyDescent="0.2">
      <c r="A90" s="41" cm="1">
        <f t="array" ref="A90">IFERROR(INDEX(Operation, IFERROR(MATCH($M90, Y!$B$40:$B$51, 0), IFERROR(MATCH($M90, Y!$C$40:$C$51, 0), MATCH($M90, Y!$D$40:$D$51, 0))), 4), 0)</f>
        <v>0</v>
      </c>
      <c r="B90" s="92">
        <v>79</v>
      </c>
      <c r="C90" s="7"/>
      <c r="D90" s="7"/>
      <c r="E90" s="36"/>
      <c r="F90" s="8" t="str">
        <f>IF(ISBLANK(E90), "", VLOOKUP(E90, Z!$A$2:$C$4127, 3, FALSE))</f>
        <v/>
      </c>
      <c r="G90" s="53"/>
      <c r="H90" s="82"/>
      <c r="I90" s="49"/>
      <c r="J90" s="104"/>
      <c r="K90" s="104"/>
      <c r="L90" s="105"/>
      <c r="M90" s="40"/>
      <c r="N90" s="38"/>
      <c r="O90" s="38"/>
      <c r="P90" s="38"/>
      <c r="Q90" s="37">
        <f t="shared" si="30"/>
        <v>0</v>
      </c>
      <c r="R90" s="106"/>
      <c r="S90" s="106"/>
      <c r="T90" s="105"/>
      <c r="U90" s="81"/>
      <c r="V90" s="52"/>
      <c r="W90" s="38"/>
      <c r="X90" s="38"/>
      <c r="Y90" s="38"/>
      <c r="Z90" s="37">
        <f t="shared" si="31"/>
        <v>0</v>
      </c>
      <c r="AA90" s="6"/>
      <c r="AB90" s="7"/>
      <c r="AC90" s="36"/>
      <c r="AD90" s="8" t="str">
        <f>IF(ISBLANK(AC90), "", VLOOKUP(AC90, Z!$A$2:$C$4127, 3, FALSE))</f>
        <v/>
      </c>
      <c r="AE90" s="73"/>
      <c r="AF90" s="9">
        <f t="shared" si="32"/>
        <v>0</v>
      </c>
      <c r="AG90" s="46"/>
      <c r="AH90" s="57">
        <f t="shared" si="24"/>
        <v>1</v>
      </c>
      <c r="AI90" s="63" t="str">
        <f t="shared" si="25"/>
        <v>-</v>
      </c>
      <c r="AJ90" s="57" cm="1">
        <f t="array" ref="AJ90">IFERROR(INDEX(Regulation, $AI90, AJ$11), 0)</f>
        <v>0</v>
      </c>
      <c r="AK90" s="57" cm="1">
        <f t="array" ref="AK90">IFERROR(INDEX(Regulation, $AI90, AK$11), 0)</f>
        <v>0</v>
      </c>
      <c r="AL90" s="57" cm="1">
        <f t="array" ref="AL90">IFERROR(INDEX(Regulation, $AI90, AL$11), 0)</f>
        <v>0</v>
      </c>
      <c r="AM90" s="57" cm="1">
        <f t="array" ref="AM90">IFERROR(INDEX(Regulation, $AI90, AM$11), 0)</f>
        <v>0</v>
      </c>
      <c r="AN90" s="57" cm="1">
        <f t="array" ref="AN90">IFERROR(INDEX(Regulation, $AI90, AN$11), 0)</f>
        <v>0</v>
      </c>
      <c r="AO90" s="65" cm="1">
        <f t="array" ref="AO90">IF(P90&gt;0, P90, N90*O90/3600/1000/AH90 * SUMPRODUCT($AZ90:$BD90, $AJ90:$AN90^2.5))</f>
        <v>0</v>
      </c>
      <c r="AP90" s="57">
        <f t="shared" si="33"/>
        <v>0</v>
      </c>
      <c r="AQ90" s="63">
        <v>3</v>
      </c>
      <c r="AR90" s="57" cm="1">
        <f t="array" ref="AR90">IFERROR(INDEX(Regulation, $AQ90, AR$11), 0)</f>
        <v>0</v>
      </c>
      <c r="AS90" s="57" cm="1">
        <f t="array" ref="AS90">IFERROR(INDEX(Regulation, $AQ90, AS$11), 0)</f>
        <v>0.3</v>
      </c>
      <c r="AT90" s="57" cm="1">
        <f t="array" ref="AT90">IFERROR(INDEX(Regulation, $AQ90, AT$11), 0)</f>
        <v>0.5</v>
      </c>
      <c r="AU90" s="57" cm="1">
        <f t="array" ref="AU90">IFERROR(INDEX(Regulation, $AQ90, AU$11), 0)</f>
        <v>0.75</v>
      </c>
      <c r="AV90" s="57" cm="1">
        <f t="array" ref="AV90">IFERROR(INDEX(Regulation, $AQ90, AV$11), 0)</f>
        <v>1</v>
      </c>
      <c r="AW90" s="65" cm="1">
        <f t="array" ref="AW90">IFERROR(IF(Y90&gt;0, Y90, W90*X90/3600/1000/AP90 * SUMPRODUCT($AZ90:$BD90, $AR90:$AV90^2.5)), 0)</f>
        <v>0</v>
      </c>
      <c r="AX90" s="59"/>
      <c r="AY90" s="63" t="str">
        <f t="shared" si="26"/>
        <v>-</v>
      </c>
      <c r="AZ90" s="63" cm="1">
        <f t="array" ref="AZ90">IFERROR(INDEX(Kat, $AY90, AZ$11), 0)</f>
        <v>0</v>
      </c>
      <c r="BA90" s="63" cm="1">
        <f t="array" ref="BA90">IFERROR(INDEX(Kat, $AY90, BA$11), 0)</f>
        <v>0</v>
      </c>
      <c r="BB90" s="63" cm="1">
        <f t="array" ref="BB90">IFERROR(INDEX(Kat, $AY90, BB$11), 0)</f>
        <v>0</v>
      </c>
      <c r="BC90" s="63" cm="1">
        <f t="array" ref="BC90">IFERROR(INDEX(Kat, $AY90, BC$11), 0)</f>
        <v>0</v>
      </c>
      <c r="BD90" s="63" cm="1">
        <f t="array" ref="BD90">IFERROR(INDEX(Kat, $AY90, BD$11), 0)</f>
        <v>0</v>
      </c>
      <c r="BE90" s="59"/>
      <c r="BF90" s="65">
        <v>49</v>
      </c>
      <c r="BG90" s="57">
        <f t="shared" si="36"/>
        <v>0</v>
      </c>
      <c r="BH90" s="57">
        <f t="shared" si="34"/>
        <v>1</v>
      </c>
      <c r="BI90" s="59"/>
      <c r="BJ90" s="63">
        <f t="shared" si="27"/>
        <v>0</v>
      </c>
      <c r="BK90" s="57" cm="1">
        <f t="array" ref="BK90">IF(BJ90&gt;0, INDEX(T, BJ90, 4), 1)</f>
        <v>1</v>
      </c>
      <c r="BL90" s="59"/>
      <c r="BM90" s="57">
        <v>1</v>
      </c>
      <c r="BN90" s="59"/>
      <c r="BO90" s="57">
        <f t="shared" si="35"/>
        <v>1</v>
      </c>
      <c r="BP90" s="66">
        <f t="shared" si="28"/>
        <v>0</v>
      </c>
      <c r="BQ90" s="63">
        <f t="shared" si="29"/>
        <v>0</v>
      </c>
      <c r="BR90" s="63" t="str" cm="1">
        <f t="array" ref="BR90">IF($BQ90&gt;0, INDEX($BW$12:$CL$19, $BQ90, $BP90+BR$11), "-")</f>
        <v>-</v>
      </c>
      <c r="BS90" s="63" t="str" cm="1">
        <f t="array" ref="BS90">IF($BQ90&gt;0, INDEX($BW$12:$CL$19, $BQ90, $BP90+BS$11), "-")</f>
        <v>-</v>
      </c>
      <c r="BT90" s="63" t="str" cm="1">
        <f t="array" ref="BT90">IF($BQ90&gt;0, INDEX($BW$12:$CL$19, $BQ90, $BP90+BT$11), "-")</f>
        <v>-</v>
      </c>
      <c r="BU90" s="63" t="str" cm="1">
        <f t="array" ref="BU90">IF($BQ90&gt;0, INDEX($BW$12:$CL$19, $BQ90, $BP90+BU$11), "-")</f>
        <v>-</v>
      </c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</row>
    <row r="91" spans="1:91" s="86" customFormat="1" ht="14.25" x14ac:dyDescent="0.2">
      <c r="A91" s="41" cm="1">
        <f t="array" ref="A91">IFERROR(INDEX(Operation, IFERROR(MATCH($M91, Y!$B$40:$B$51, 0), IFERROR(MATCH($M91, Y!$C$40:$C$51, 0), MATCH($M91, Y!$D$40:$D$51, 0))), 4), 0)</f>
        <v>0</v>
      </c>
      <c r="B91" s="92">
        <v>80</v>
      </c>
      <c r="C91" s="7"/>
      <c r="D91" s="7"/>
      <c r="E91" s="36"/>
      <c r="F91" s="8" t="str">
        <f>IF(ISBLANK(E91), "", VLOOKUP(E91, Z!$A$2:$C$4127, 3, FALSE))</f>
        <v/>
      </c>
      <c r="G91" s="53"/>
      <c r="H91" s="82"/>
      <c r="I91" s="49"/>
      <c r="J91" s="104"/>
      <c r="K91" s="104"/>
      <c r="L91" s="105"/>
      <c r="M91" s="40"/>
      <c r="N91" s="38"/>
      <c r="O91" s="38"/>
      <c r="P91" s="38"/>
      <c r="Q91" s="37">
        <f t="shared" si="30"/>
        <v>0</v>
      </c>
      <c r="R91" s="106"/>
      <c r="S91" s="106"/>
      <c r="T91" s="105"/>
      <c r="U91" s="81"/>
      <c r="V91" s="52"/>
      <c r="W91" s="38"/>
      <c r="X91" s="38"/>
      <c r="Y91" s="38"/>
      <c r="Z91" s="37">
        <f t="shared" si="31"/>
        <v>0</v>
      </c>
      <c r="AA91" s="6"/>
      <c r="AB91" s="7"/>
      <c r="AC91" s="36"/>
      <c r="AD91" s="8" t="str">
        <f>IF(ISBLANK(AC91), "", VLOOKUP(AC91, Z!$A$2:$C$4127, 3, FALSE))</f>
        <v/>
      </c>
      <c r="AE91" s="73"/>
      <c r="AF91" s="9">
        <f t="shared" si="32"/>
        <v>0</v>
      </c>
      <c r="AG91" s="46"/>
      <c r="AH91" s="57">
        <f t="shared" si="24"/>
        <v>1</v>
      </c>
      <c r="AI91" s="63" t="str">
        <f t="shared" si="25"/>
        <v>-</v>
      </c>
      <c r="AJ91" s="57" cm="1">
        <f t="array" ref="AJ91">IFERROR(INDEX(Regulation, $AI91, AJ$11), 0)</f>
        <v>0</v>
      </c>
      <c r="AK91" s="57" cm="1">
        <f t="array" ref="AK91">IFERROR(INDEX(Regulation, $AI91, AK$11), 0)</f>
        <v>0</v>
      </c>
      <c r="AL91" s="57" cm="1">
        <f t="array" ref="AL91">IFERROR(INDEX(Regulation, $AI91, AL$11), 0)</f>
        <v>0</v>
      </c>
      <c r="AM91" s="57" cm="1">
        <f t="array" ref="AM91">IFERROR(INDEX(Regulation, $AI91, AM$11), 0)</f>
        <v>0</v>
      </c>
      <c r="AN91" s="57" cm="1">
        <f t="array" ref="AN91">IFERROR(INDEX(Regulation, $AI91, AN$11), 0)</f>
        <v>0</v>
      </c>
      <c r="AO91" s="65" cm="1">
        <f t="array" ref="AO91">IF(P91&gt;0, P91, N91*O91/3600/1000/AH91 * SUMPRODUCT($AZ91:$BD91, $AJ91:$AN91^2.5))</f>
        <v>0</v>
      </c>
      <c r="AP91" s="57">
        <f t="shared" si="33"/>
        <v>0</v>
      </c>
      <c r="AQ91" s="63">
        <v>3</v>
      </c>
      <c r="AR91" s="57" cm="1">
        <f t="array" ref="AR91">IFERROR(INDEX(Regulation, $AQ91, AR$11), 0)</f>
        <v>0</v>
      </c>
      <c r="AS91" s="57" cm="1">
        <f t="array" ref="AS91">IFERROR(INDEX(Regulation, $AQ91, AS$11), 0)</f>
        <v>0.3</v>
      </c>
      <c r="AT91" s="57" cm="1">
        <f t="array" ref="AT91">IFERROR(INDEX(Regulation, $AQ91, AT$11), 0)</f>
        <v>0.5</v>
      </c>
      <c r="AU91" s="57" cm="1">
        <f t="array" ref="AU91">IFERROR(INDEX(Regulation, $AQ91, AU$11), 0)</f>
        <v>0.75</v>
      </c>
      <c r="AV91" s="57" cm="1">
        <f t="array" ref="AV91">IFERROR(INDEX(Regulation, $AQ91, AV$11), 0)</f>
        <v>1</v>
      </c>
      <c r="AW91" s="65" cm="1">
        <f t="array" ref="AW91">IFERROR(IF(Y91&gt;0, Y91, W91*X91/3600/1000/AP91 * SUMPRODUCT($AZ91:$BD91, $AR91:$AV91^2.5)), 0)</f>
        <v>0</v>
      </c>
      <c r="AX91" s="59"/>
      <c r="AY91" s="63" t="str">
        <f t="shared" si="26"/>
        <v>-</v>
      </c>
      <c r="AZ91" s="63" cm="1">
        <f t="array" ref="AZ91">IFERROR(INDEX(Kat, $AY91, AZ$11), 0)</f>
        <v>0</v>
      </c>
      <c r="BA91" s="63" cm="1">
        <f t="array" ref="BA91">IFERROR(INDEX(Kat, $AY91, BA$11), 0)</f>
        <v>0</v>
      </c>
      <c r="BB91" s="63" cm="1">
        <f t="array" ref="BB91">IFERROR(INDEX(Kat, $AY91, BB$11), 0)</f>
        <v>0</v>
      </c>
      <c r="BC91" s="63" cm="1">
        <f t="array" ref="BC91">IFERROR(INDEX(Kat, $AY91, BC$11), 0)</f>
        <v>0</v>
      </c>
      <c r="BD91" s="63" cm="1">
        <f t="array" ref="BD91">IFERROR(INDEX(Kat, $AY91, BD$11), 0)</f>
        <v>0</v>
      </c>
      <c r="BE91" s="59"/>
      <c r="BF91" s="65">
        <v>49</v>
      </c>
      <c r="BG91" s="57">
        <f t="shared" si="36"/>
        <v>0</v>
      </c>
      <c r="BH91" s="57">
        <f t="shared" si="34"/>
        <v>1</v>
      </c>
      <c r="BI91" s="59"/>
      <c r="BJ91" s="63">
        <f t="shared" si="27"/>
        <v>0</v>
      </c>
      <c r="BK91" s="57" cm="1">
        <f t="array" ref="BK91">IF(BJ91&gt;0, INDEX(T, BJ91, 4), 1)</f>
        <v>1</v>
      </c>
      <c r="BL91" s="59"/>
      <c r="BM91" s="57">
        <v>1</v>
      </c>
      <c r="BN91" s="59"/>
      <c r="BO91" s="57">
        <f t="shared" si="35"/>
        <v>1</v>
      </c>
      <c r="BP91" s="66">
        <f t="shared" si="28"/>
        <v>0</v>
      </c>
      <c r="BQ91" s="63">
        <f t="shared" si="29"/>
        <v>0</v>
      </c>
      <c r="BR91" s="63" t="str" cm="1">
        <f t="array" ref="BR91">IF($BQ91&gt;0, INDEX($BW$12:$CL$19, $BQ91, $BP91+BR$11), "-")</f>
        <v>-</v>
      </c>
      <c r="BS91" s="63" t="str" cm="1">
        <f t="array" ref="BS91">IF($BQ91&gt;0, INDEX($BW$12:$CL$19, $BQ91, $BP91+BS$11), "-")</f>
        <v>-</v>
      </c>
      <c r="BT91" s="63" t="str" cm="1">
        <f t="array" ref="BT91">IF($BQ91&gt;0, INDEX($BW$12:$CL$19, $BQ91, $BP91+BT$11), "-")</f>
        <v>-</v>
      </c>
      <c r="BU91" s="63" t="str" cm="1">
        <f t="array" ref="BU91">IF($BQ91&gt;0, INDEX($BW$12:$CL$19, $BQ91, $BP91+BU$11), "-")</f>
        <v>-</v>
      </c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</row>
    <row r="92" spans="1:91" s="86" customFormat="1" ht="14.25" x14ac:dyDescent="0.2">
      <c r="A92" s="41" cm="1">
        <f t="array" ref="A92">IFERROR(INDEX(Operation, IFERROR(MATCH($M92, Y!$B$40:$B$51, 0), IFERROR(MATCH($M92, Y!$C$40:$C$51, 0), MATCH($M92, Y!$D$40:$D$51, 0))), 4), 0)</f>
        <v>0</v>
      </c>
      <c r="B92" s="92">
        <v>81</v>
      </c>
      <c r="C92" s="7"/>
      <c r="D92" s="7"/>
      <c r="E92" s="36"/>
      <c r="F92" s="8" t="str">
        <f>IF(ISBLANK(E92), "", VLOOKUP(E92, Z!$A$2:$C$4127, 3, FALSE))</f>
        <v/>
      </c>
      <c r="G92" s="53"/>
      <c r="H92" s="82"/>
      <c r="I92" s="49"/>
      <c r="J92" s="104"/>
      <c r="K92" s="104"/>
      <c r="L92" s="105"/>
      <c r="M92" s="40"/>
      <c r="N92" s="38"/>
      <c r="O92" s="38"/>
      <c r="P92" s="38"/>
      <c r="Q92" s="37">
        <f t="shared" si="30"/>
        <v>0</v>
      </c>
      <c r="R92" s="106"/>
      <c r="S92" s="106"/>
      <c r="T92" s="105"/>
      <c r="U92" s="81"/>
      <c r="V92" s="52"/>
      <c r="W92" s="38"/>
      <c r="X92" s="38"/>
      <c r="Y92" s="38"/>
      <c r="Z92" s="37">
        <f t="shared" si="31"/>
        <v>0</v>
      </c>
      <c r="AA92" s="6"/>
      <c r="AB92" s="7"/>
      <c r="AC92" s="36"/>
      <c r="AD92" s="8" t="str">
        <f>IF(ISBLANK(AC92), "", VLOOKUP(AC92, Z!$A$2:$C$4127, 3, FALSE))</f>
        <v/>
      </c>
      <c r="AE92" s="73"/>
      <c r="AF92" s="9">
        <f t="shared" si="32"/>
        <v>0</v>
      </c>
      <c r="AG92" s="46"/>
      <c r="AH92" s="57">
        <f t="shared" si="24"/>
        <v>1</v>
      </c>
      <c r="AI92" s="63" t="str">
        <f t="shared" si="25"/>
        <v>-</v>
      </c>
      <c r="AJ92" s="57" cm="1">
        <f t="array" ref="AJ92">IFERROR(INDEX(Regulation, $AI92, AJ$11), 0)</f>
        <v>0</v>
      </c>
      <c r="AK92" s="57" cm="1">
        <f t="array" ref="AK92">IFERROR(INDEX(Regulation, $AI92, AK$11), 0)</f>
        <v>0</v>
      </c>
      <c r="AL92" s="57" cm="1">
        <f t="array" ref="AL92">IFERROR(INDEX(Regulation, $AI92, AL$11), 0)</f>
        <v>0</v>
      </c>
      <c r="AM92" s="57" cm="1">
        <f t="array" ref="AM92">IFERROR(INDEX(Regulation, $AI92, AM$11), 0)</f>
        <v>0</v>
      </c>
      <c r="AN92" s="57" cm="1">
        <f t="array" ref="AN92">IFERROR(INDEX(Regulation, $AI92, AN$11), 0)</f>
        <v>0</v>
      </c>
      <c r="AO92" s="65" cm="1">
        <f t="array" ref="AO92">IF(P92&gt;0, P92, N92*O92/3600/1000/AH92 * SUMPRODUCT($AZ92:$BD92, $AJ92:$AN92^2.5))</f>
        <v>0</v>
      </c>
      <c r="AP92" s="57">
        <f t="shared" si="33"/>
        <v>0</v>
      </c>
      <c r="AQ92" s="63">
        <v>3</v>
      </c>
      <c r="AR92" s="57" cm="1">
        <f t="array" ref="AR92">IFERROR(INDEX(Regulation, $AQ92, AR$11), 0)</f>
        <v>0</v>
      </c>
      <c r="AS92" s="57" cm="1">
        <f t="array" ref="AS92">IFERROR(INDEX(Regulation, $AQ92, AS$11), 0)</f>
        <v>0.3</v>
      </c>
      <c r="AT92" s="57" cm="1">
        <f t="array" ref="AT92">IFERROR(INDEX(Regulation, $AQ92, AT$11), 0)</f>
        <v>0.5</v>
      </c>
      <c r="AU92" s="57" cm="1">
        <f t="array" ref="AU92">IFERROR(INDEX(Regulation, $AQ92, AU$11), 0)</f>
        <v>0.75</v>
      </c>
      <c r="AV92" s="57" cm="1">
        <f t="array" ref="AV92">IFERROR(INDEX(Regulation, $AQ92, AV$11), 0)</f>
        <v>1</v>
      </c>
      <c r="AW92" s="65" cm="1">
        <f t="array" ref="AW92">IFERROR(IF(Y92&gt;0, Y92, W92*X92/3600/1000/AP92 * SUMPRODUCT($AZ92:$BD92, $AR92:$AV92^2.5)), 0)</f>
        <v>0</v>
      </c>
      <c r="AX92" s="59"/>
      <c r="AY92" s="63" t="str">
        <f t="shared" si="26"/>
        <v>-</v>
      </c>
      <c r="AZ92" s="63" cm="1">
        <f t="array" ref="AZ92">IFERROR(INDEX(Kat, $AY92, AZ$11), 0)</f>
        <v>0</v>
      </c>
      <c r="BA92" s="63" cm="1">
        <f t="array" ref="BA92">IFERROR(INDEX(Kat, $AY92, BA$11), 0)</f>
        <v>0</v>
      </c>
      <c r="BB92" s="63" cm="1">
        <f t="array" ref="BB92">IFERROR(INDEX(Kat, $AY92, BB$11), 0)</f>
        <v>0</v>
      </c>
      <c r="BC92" s="63" cm="1">
        <f t="array" ref="BC92">IFERROR(INDEX(Kat, $AY92, BC$11), 0)</f>
        <v>0</v>
      </c>
      <c r="BD92" s="63" cm="1">
        <f t="array" ref="BD92">IFERROR(INDEX(Kat, $AY92, BD$11), 0)</f>
        <v>0</v>
      </c>
      <c r="BE92" s="59"/>
      <c r="BF92" s="65">
        <v>49</v>
      </c>
      <c r="BG92" s="57">
        <f t="shared" si="36"/>
        <v>0</v>
      </c>
      <c r="BH92" s="57">
        <f t="shared" si="34"/>
        <v>1</v>
      </c>
      <c r="BI92" s="59"/>
      <c r="BJ92" s="63">
        <f t="shared" si="27"/>
        <v>0</v>
      </c>
      <c r="BK92" s="57" cm="1">
        <f t="array" ref="BK92">IF(BJ92&gt;0, INDEX(T, BJ92, 4), 1)</f>
        <v>1</v>
      </c>
      <c r="BL92" s="59"/>
      <c r="BM92" s="57">
        <v>1</v>
      </c>
      <c r="BN92" s="59"/>
      <c r="BO92" s="57">
        <f t="shared" si="35"/>
        <v>1</v>
      </c>
      <c r="BP92" s="66">
        <f t="shared" si="28"/>
        <v>0</v>
      </c>
      <c r="BQ92" s="63">
        <f t="shared" si="29"/>
        <v>0</v>
      </c>
      <c r="BR92" s="63" t="str" cm="1">
        <f t="array" ref="BR92">IF($BQ92&gt;0, INDEX($BW$12:$CL$19, $BQ92, $BP92+BR$11), "-")</f>
        <v>-</v>
      </c>
      <c r="BS92" s="63" t="str" cm="1">
        <f t="array" ref="BS92">IF($BQ92&gt;0, INDEX($BW$12:$CL$19, $BQ92, $BP92+BS$11), "-")</f>
        <v>-</v>
      </c>
      <c r="BT92" s="63" t="str" cm="1">
        <f t="array" ref="BT92">IF($BQ92&gt;0, INDEX($BW$12:$CL$19, $BQ92, $BP92+BT$11), "-")</f>
        <v>-</v>
      </c>
      <c r="BU92" s="63" t="str" cm="1">
        <f t="array" ref="BU92">IF($BQ92&gt;0, INDEX($BW$12:$CL$19, $BQ92, $BP92+BU$11), "-")</f>
        <v>-</v>
      </c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59"/>
      <c r="CK92" s="59"/>
      <c r="CL92" s="59"/>
      <c r="CM92" s="59"/>
    </row>
    <row r="93" spans="1:91" s="86" customFormat="1" ht="14.25" x14ac:dyDescent="0.2">
      <c r="A93" s="41" cm="1">
        <f t="array" ref="A93">IFERROR(INDEX(Operation, IFERROR(MATCH($M93, Y!$B$40:$B$51, 0), IFERROR(MATCH($M93, Y!$C$40:$C$51, 0), MATCH($M93, Y!$D$40:$D$51, 0))), 4), 0)</f>
        <v>0</v>
      </c>
      <c r="B93" s="92">
        <v>82</v>
      </c>
      <c r="C93" s="7"/>
      <c r="D93" s="7"/>
      <c r="E93" s="36"/>
      <c r="F93" s="8" t="str">
        <f>IF(ISBLANK(E93), "", VLOOKUP(E93, Z!$A$2:$C$4127, 3, FALSE))</f>
        <v/>
      </c>
      <c r="G93" s="53"/>
      <c r="H93" s="82"/>
      <c r="I93" s="49"/>
      <c r="J93" s="104"/>
      <c r="K93" s="104"/>
      <c r="L93" s="105"/>
      <c r="M93" s="40"/>
      <c r="N93" s="38"/>
      <c r="O93" s="38"/>
      <c r="P93" s="38"/>
      <c r="Q93" s="37">
        <f t="shared" si="30"/>
        <v>0</v>
      </c>
      <c r="R93" s="106"/>
      <c r="S93" s="106"/>
      <c r="T93" s="105"/>
      <c r="U93" s="81"/>
      <c r="V93" s="52"/>
      <c r="W93" s="38"/>
      <c r="X93" s="38"/>
      <c r="Y93" s="38"/>
      <c r="Z93" s="37">
        <f t="shared" si="31"/>
        <v>0</v>
      </c>
      <c r="AA93" s="6"/>
      <c r="AB93" s="7"/>
      <c r="AC93" s="36"/>
      <c r="AD93" s="8" t="str">
        <f>IF(ISBLANK(AC93), "", VLOOKUP(AC93, Z!$A$2:$C$4127, 3, FALSE))</f>
        <v/>
      </c>
      <c r="AE93" s="73"/>
      <c r="AF93" s="9">
        <f t="shared" si="32"/>
        <v>0</v>
      </c>
      <c r="AG93" s="46"/>
      <c r="AH93" s="57">
        <f t="shared" si="24"/>
        <v>1</v>
      </c>
      <c r="AI93" s="63" t="str">
        <f t="shared" si="25"/>
        <v>-</v>
      </c>
      <c r="AJ93" s="57" cm="1">
        <f t="array" ref="AJ93">IFERROR(INDEX(Regulation, $AI93, AJ$11), 0)</f>
        <v>0</v>
      </c>
      <c r="AK93" s="57" cm="1">
        <f t="array" ref="AK93">IFERROR(INDEX(Regulation, $AI93, AK$11), 0)</f>
        <v>0</v>
      </c>
      <c r="AL93" s="57" cm="1">
        <f t="array" ref="AL93">IFERROR(INDEX(Regulation, $AI93, AL$11), 0)</f>
        <v>0</v>
      </c>
      <c r="AM93" s="57" cm="1">
        <f t="array" ref="AM93">IFERROR(INDEX(Regulation, $AI93, AM$11), 0)</f>
        <v>0</v>
      </c>
      <c r="AN93" s="57" cm="1">
        <f t="array" ref="AN93">IFERROR(INDEX(Regulation, $AI93, AN$11), 0)</f>
        <v>0</v>
      </c>
      <c r="AO93" s="65" cm="1">
        <f t="array" ref="AO93">IF(P93&gt;0, P93, N93*O93/3600/1000/AH93 * SUMPRODUCT($AZ93:$BD93, $AJ93:$AN93^2.5))</f>
        <v>0</v>
      </c>
      <c r="AP93" s="57">
        <f t="shared" si="33"/>
        <v>0</v>
      </c>
      <c r="AQ93" s="63">
        <v>3</v>
      </c>
      <c r="AR93" s="57" cm="1">
        <f t="array" ref="AR93">IFERROR(INDEX(Regulation, $AQ93, AR$11), 0)</f>
        <v>0</v>
      </c>
      <c r="AS93" s="57" cm="1">
        <f t="array" ref="AS93">IFERROR(INDEX(Regulation, $AQ93, AS$11), 0)</f>
        <v>0.3</v>
      </c>
      <c r="AT93" s="57" cm="1">
        <f t="array" ref="AT93">IFERROR(INDEX(Regulation, $AQ93, AT$11), 0)</f>
        <v>0.5</v>
      </c>
      <c r="AU93" s="57" cm="1">
        <f t="array" ref="AU93">IFERROR(INDEX(Regulation, $AQ93, AU$11), 0)</f>
        <v>0.75</v>
      </c>
      <c r="AV93" s="57" cm="1">
        <f t="array" ref="AV93">IFERROR(INDEX(Regulation, $AQ93, AV$11), 0)</f>
        <v>1</v>
      </c>
      <c r="AW93" s="65" cm="1">
        <f t="array" ref="AW93">IFERROR(IF(Y93&gt;0, Y93, W93*X93/3600/1000/AP93 * SUMPRODUCT($AZ93:$BD93, $AR93:$AV93^2.5)), 0)</f>
        <v>0</v>
      </c>
      <c r="AX93" s="59"/>
      <c r="AY93" s="63" t="str">
        <f t="shared" si="26"/>
        <v>-</v>
      </c>
      <c r="AZ93" s="63" cm="1">
        <f t="array" ref="AZ93">IFERROR(INDEX(Kat, $AY93, AZ$11), 0)</f>
        <v>0</v>
      </c>
      <c r="BA93" s="63" cm="1">
        <f t="array" ref="BA93">IFERROR(INDEX(Kat, $AY93, BA$11), 0)</f>
        <v>0</v>
      </c>
      <c r="BB93" s="63" cm="1">
        <f t="array" ref="BB93">IFERROR(INDEX(Kat, $AY93, BB$11), 0)</f>
        <v>0</v>
      </c>
      <c r="BC93" s="63" cm="1">
        <f t="array" ref="BC93">IFERROR(INDEX(Kat, $AY93, BC$11), 0)</f>
        <v>0</v>
      </c>
      <c r="BD93" s="63" cm="1">
        <f t="array" ref="BD93">IFERROR(INDEX(Kat, $AY93, BD$11), 0)</f>
        <v>0</v>
      </c>
      <c r="BE93" s="59"/>
      <c r="BF93" s="65">
        <v>49</v>
      </c>
      <c r="BG93" s="57">
        <f t="shared" si="36"/>
        <v>0</v>
      </c>
      <c r="BH93" s="57">
        <f t="shared" si="34"/>
        <v>1</v>
      </c>
      <c r="BI93" s="59"/>
      <c r="BJ93" s="63">
        <f t="shared" si="27"/>
        <v>0</v>
      </c>
      <c r="BK93" s="57" cm="1">
        <f t="array" ref="BK93">IF(BJ93&gt;0, INDEX(T, BJ93, 4), 1)</f>
        <v>1</v>
      </c>
      <c r="BL93" s="59"/>
      <c r="BM93" s="57">
        <v>1</v>
      </c>
      <c r="BN93" s="59"/>
      <c r="BO93" s="57">
        <f t="shared" si="35"/>
        <v>1</v>
      </c>
      <c r="BP93" s="66">
        <f t="shared" si="28"/>
        <v>0</v>
      </c>
      <c r="BQ93" s="63">
        <f t="shared" si="29"/>
        <v>0</v>
      </c>
      <c r="BR93" s="63" t="str" cm="1">
        <f t="array" ref="BR93">IF($BQ93&gt;0, INDEX($BW$12:$CL$19, $BQ93, $BP93+BR$11), "-")</f>
        <v>-</v>
      </c>
      <c r="BS93" s="63" t="str" cm="1">
        <f t="array" ref="BS93">IF($BQ93&gt;0, INDEX($BW$12:$CL$19, $BQ93, $BP93+BS$11), "-")</f>
        <v>-</v>
      </c>
      <c r="BT93" s="63" t="str" cm="1">
        <f t="array" ref="BT93">IF($BQ93&gt;0, INDEX($BW$12:$CL$19, $BQ93, $BP93+BT$11), "-")</f>
        <v>-</v>
      </c>
      <c r="BU93" s="63" t="str" cm="1">
        <f t="array" ref="BU93">IF($BQ93&gt;0, INDEX($BW$12:$CL$19, $BQ93, $BP93+BU$11), "-")</f>
        <v>-</v>
      </c>
      <c r="BV93" s="59"/>
      <c r="BW93" s="59"/>
      <c r="BX93" s="59"/>
      <c r="BY93" s="59"/>
      <c r="BZ93" s="59"/>
      <c r="CA93" s="59"/>
      <c r="CB93" s="59"/>
      <c r="CC93" s="59"/>
      <c r="CD93" s="59"/>
      <c r="CE93" s="59"/>
      <c r="CF93" s="59"/>
      <c r="CG93" s="59"/>
      <c r="CH93" s="59"/>
      <c r="CI93" s="59"/>
      <c r="CJ93" s="59"/>
      <c r="CK93" s="59"/>
      <c r="CL93" s="59"/>
      <c r="CM93" s="59"/>
    </row>
    <row r="94" spans="1:91" s="86" customFormat="1" ht="14.25" x14ac:dyDescent="0.2">
      <c r="A94" s="41" cm="1">
        <f t="array" ref="A94">IFERROR(INDEX(Operation, IFERROR(MATCH($M94, Y!$B$40:$B$51, 0), IFERROR(MATCH($M94, Y!$C$40:$C$51, 0), MATCH($M94, Y!$D$40:$D$51, 0))), 4), 0)</f>
        <v>0</v>
      </c>
      <c r="B94" s="92">
        <v>83</v>
      </c>
      <c r="C94" s="7"/>
      <c r="D94" s="7"/>
      <c r="E94" s="36"/>
      <c r="F94" s="8" t="str">
        <f>IF(ISBLANK(E94), "", VLOOKUP(E94, Z!$A$2:$C$4127, 3, FALSE))</f>
        <v/>
      </c>
      <c r="G94" s="53"/>
      <c r="H94" s="82"/>
      <c r="I94" s="49"/>
      <c r="J94" s="104"/>
      <c r="K94" s="104"/>
      <c r="L94" s="105"/>
      <c r="M94" s="40"/>
      <c r="N94" s="38"/>
      <c r="O94" s="38"/>
      <c r="P94" s="38"/>
      <c r="Q94" s="37">
        <f t="shared" si="30"/>
        <v>0</v>
      </c>
      <c r="R94" s="106"/>
      <c r="S94" s="106"/>
      <c r="T94" s="105"/>
      <c r="U94" s="81"/>
      <c r="V94" s="52"/>
      <c r="W94" s="38"/>
      <c r="X94" s="38"/>
      <c r="Y94" s="38"/>
      <c r="Z94" s="37">
        <f t="shared" si="31"/>
        <v>0</v>
      </c>
      <c r="AA94" s="6"/>
      <c r="AB94" s="7"/>
      <c r="AC94" s="36"/>
      <c r="AD94" s="8" t="str">
        <f>IF(ISBLANK(AC94), "", VLOOKUP(AC94, Z!$A$2:$C$4127, 3, FALSE))</f>
        <v/>
      </c>
      <c r="AE94" s="73"/>
      <c r="AF94" s="9">
        <f t="shared" si="32"/>
        <v>0</v>
      </c>
      <c r="AG94" s="46"/>
      <c r="AH94" s="57">
        <f t="shared" si="24"/>
        <v>1</v>
      </c>
      <c r="AI94" s="63" t="str">
        <f t="shared" si="25"/>
        <v>-</v>
      </c>
      <c r="AJ94" s="57" cm="1">
        <f t="array" ref="AJ94">IFERROR(INDEX(Regulation, $AI94, AJ$11), 0)</f>
        <v>0</v>
      </c>
      <c r="AK94" s="57" cm="1">
        <f t="array" ref="AK94">IFERROR(INDEX(Regulation, $AI94, AK$11), 0)</f>
        <v>0</v>
      </c>
      <c r="AL94" s="57" cm="1">
        <f t="array" ref="AL94">IFERROR(INDEX(Regulation, $AI94, AL$11), 0)</f>
        <v>0</v>
      </c>
      <c r="AM94" s="57" cm="1">
        <f t="array" ref="AM94">IFERROR(INDEX(Regulation, $AI94, AM$11), 0)</f>
        <v>0</v>
      </c>
      <c r="AN94" s="57" cm="1">
        <f t="array" ref="AN94">IFERROR(INDEX(Regulation, $AI94, AN$11), 0)</f>
        <v>0</v>
      </c>
      <c r="AO94" s="65" cm="1">
        <f t="array" ref="AO94">IF(P94&gt;0, P94, N94*O94/3600/1000/AH94 * SUMPRODUCT($AZ94:$BD94, $AJ94:$AN94^2.5))</f>
        <v>0</v>
      </c>
      <c r="AP94" s="57">
        <f t="shared" si="33"/>
        <v>0</v>
      </c>
      <c r="AQ94" s="63">
        <v>3</v>
      </c>
      <c r="AR94" s="57" cm="1">
        <f t="array" ref="AR94">IFERROR(INDEX(Regulation, $AQ94, AR$11), 0)</f>
        <v>0</v>
      </c>
      <c r="AS94" s="57" cm="1">
        <f t="array" ref="AS94">IFERROR(INDEX(Regulation, $AQ94, AS$11), 0)</f>
        <v>0.3</v>
      </c>
      <c r="AT94" s="57" cm="1">
        <f t="array" ref="AT94">IFERROR(INDEX(Regulation, $AQ94, AT$11), 0)</f>
        <v>0.5</v>
      </c>
      <c r="AU94" s="57" cm="1">
        <f t="array" ref="AU94">IFERROR(INDEX(Regulation, $AQ94, AU$11), 0)</f>
        <v>0.75</v>
      </c>
      <c r="AV94" s="57" cm="1">
        <f t="array" ref="AV94">IFERROR(INDEX(Regulation, $AQ94, AV$11), 0)</f>
        <v>1</v>
      </c>
      <c r="AW94" s="65" cm="1">
        <f t="array" ref="AW94">IFERROR(IF(Y94&gt;0, Y94, W94*X94/3600/1000/AP94 * SUMPRODUCT($AZ94:$BD94, $AR94:$AV94^2.5)), 0)</f>
        <v>0</v>
      </c>
      <c r="AX94" s="59"/>
      <c r="AY94" s="63" t="str">
        <f t="shared" si="26"/>
        <v>-</v>
      </c>
      <c r="AZ94" s="63" cm="1">
        <f t="array" ref="AZ94">IFERROR(INDEX(Kat, $AY94, AZ$11), 0)</f>
        <v>0</v>
      </c>
      <c r="BA94" s="63" cm="1">
        <f t="array" ref="BA94">IFERROR(INDEX(Kat, $AY94, BA$11), 0)</f>
        <v>0</v>
      </c>
      <c r="BB94" s="63" cm="1">
        <f t="array" ref="BB94">IFERROR(INDEX(Kat, $AY94, BB$11), 0)</f>
        <v>0</v>
      </c>
      <c r="BC94" s="63" cm="1">
        <f t="array" ref="BC94">IFERROR(INDEX(Kat, $AY94, BC$11), 0)</f>
        <v>0</v>
      </c>
      <c r="BD94" s="63" cm="1">
        <f t="array" ref="BD94">IFERROR(INDEX(Kat, $AY94, BD$11), 0)</f>
        <v>0</v>
      </c>
      <c r="BE94" s="59"/>
      <c r="BF94" s="65">
        <v>49</v>
      </c>
      <c r="BG94" s="57">
        <f t="shared" si="36"/>
        <v>0</v>
      </c>
      <c r="BH94" s="57">
        <f t="shared" si="34"/>
        <v>1</v>
      </c>
      <c r="BI94" s="59"/>
      <c r="BJ94" s="63">
        <f t="shared" si="27"/>
        <v>0</v>
      </c>
      <c r="BK94" s="57" cm="1">
        <f t="array" ref="BK94">IF(BJ94&gt;0, INDEX(T, BJ94, 4), 1)</f>
        <v>1</v>
      </c>
      <c r="BL94" s="59"/>
      <c r="BM94" s="57">
        <v>1</v>
      </c>
      <c r="BN94" s="59"/>
      <c r="BO94" s="57">
        <f t="shared" si="35"/>
        <v>1</v>
      </c>
      <c r="BP94" s="66">
        <f t="shared" si="28"/>
        <v>0</v>
      </c>
      <c r="BQ94" s="63">
        <f t="shared" si="29"/>
        <v>0</v>
      </c>
      <c r="BR94" s="63" t="str" cm="1">
        <f t="array" ref="BR94">IF($BQ94&gt;0, INDEX($BW$12:$CL$19, $BQ94, $BP94+BR$11), "-")</f>
        <v>-</v>
      </c>
      <c r="BS94" s="63" t="str" cm="1">
        <f t="array" ref="BS94">IF($BQ94&gt;0, INDEX($BW$12:$CL$19, $BQ94, $BP94+BS$11), "-")</f>
        <v>-</v>
      </c>
      <c r="BT94" s="63" t="str" cm="1">
        <f t="array" ref="BT94">IF($BQ94&gt;0, INDEX($BW$12:$CL$19, $BQ94, $BP94+BT$11), "-")</f>
        <v>-</v>
      </c>
      <c r="BU94" s="63" t="str" cm="1">
        <f t="array" ref="BU94">IF($BQ94&gt;0, INDEX($BW$12:$CL$19, $BQ94, $BP94+BU$11), "-")</f>
        <v>-</v>
      </c>
      <c r="BV94" s="59"/>
      <c r="BW94" s="59"/>
      <c r="BX94" s="59"/>
      <c r="BY94" s="59"/>
      <c r="BZ94" s="59"/>
      <c r="CA94" s="59"/>
      <c r="CB94" s="59"/>
      <c r="CC94" s="59"/>
      <c r="CD94" s="59"/>
      <c r="CE94" s="59"/>
      <c r="CF94" s="59"/>
      <c r="CG94" s="59"/>
      <c r="CH94" s="59"/>
      <c r="CI94" s="59"/>
      <c r="CJ94" s="59"/>
      <c r="CK94" s="59"/>
      <c r="CL94" s="59"/>
      <c r="CM94" s="59"/>
    </row>
    <row r="95" spans="1:91" s="86" customFormat="1" ht="14.25" x14ac:dyDescent="0.2">
      <c r="A95" s="41" cm="1">
        <f t="array" ref="A95">IFERROR(INDEX(Operation, IFERROR(MATCH($M95, Y!$B$40:$B$51, 0), IFERROR(MATCH($M95, Y!$C$40:$C$51, 0), MATCH($M95, Y!$D$40:$D$51, 0))), 4), 0)</f>
        <v>0</v>
      </c>
      <c r="B95" s="92">
        <v>84</v>
      </c>
      <c r="C95" s="7"/>
      <c r="D95" s="7"/>
      <c r="E95" s="36"/>
      <c r="F95" s="8" t="str">
        <f>IF(ISBLANK(E95), "", VLOOKUP(E95, Z!$A$2:$C$4127, 3, FALSE))</f>
        <v/>
      </c>
      <c r="G95" s="53"/>
      <c r="H95" s="82"/>
      <c r="I95" s="49"/>
      <c r="J95" s="104"/>
      <c r="K95" s="104"/>
      <c r="L95" s="105"/>
      <c r="M95" s="40"/>
      <c r="N95" s="38"/>
      <c r="O95" s="38"/>
      <c r="P95" s="38"/>
      <c r="Q95" s="37">
        <f t="shared" si="30"/>
        <v>0</v>
      </c>
      <c r="R95" s="106"/>
      <c r="S95" s="106"/>
      <c r="T95" s="105"/>
      <c r="U95" s="81"/>
      <c r="V95" s="52"/>
      <c r="W95" s="38"/>
      <c r="X95" s="38"/>
      <c r="Y95" s="38"/>
      <c r="Z95" s="37">
        <f t="shared" si="31"/>
        <v>0</v>
      </c>
      <c r="AA95" s="6"/>
      <c r="AB95" s="7"/>
      <c r="AC95" s="36"/>
      <c r="AD95" s="8" t="str">
        <f>IF(ISBLANK(AC95), "", VLOOKUP(AC95, Z!$A$2:$C$4127, 3, FALSE))</f>
        <v/>
      </c>
      <c r="AE95" s="73"/>
      <c r="AF95" s="9">
        <f t="shared" si="32"/>
        <v>0</v>
      </c>
      <c r="AG95" s="46"/>
      <c r="AH95" s="57">
        <f t="shared" si="24"/>
        <v>1</v>
      </c>
      <c r="AI95" s="63" t="str">
        <f t="shared" si="25"/>
        <v>-</v>
      </c>
      <c r="AJ95" s="57" cm="1">
        <f t="array" ref="AJ95">IFERROR(INDEX(Regulation, $AI95, AJ$11), 0)</f>
        <v>0</v>
      </c>
      <c r="AK95" s="57" cm="1">
        <f t="array" ref="AK95">IFERROR(INDEX(Regulation, $AI95, AK$11), 0)</f>
        <v>0</v>
      </c>
      <c r="AL95" s="57" cm="1">
        <f t="array" ref="AL95">IFERROR(INDEX(Regulation, $AI95, AL$11), 0)</f>
        <v>0</v>
      </c>
      <c r="AM95" s="57" cm="1">
        <f t="array" ref="AM95">IFERROR(INDEX(Regulation, $AI95, AM$11), 0)</f>
        <v>0</v>
      </c>
      <c r="AN95" s="57" cm="1">
        <f t="array" ref="AN95">IFERROR(INDEX(Regulation, $AI95, AN$11), 0)</f>
        <v>0</v>
      </c>
      <c r="AO95" s="65" cm="1">
        <f t="array" ref="AO95">IF(P95&gt;0, P95, N95*O95/3600/1000/AH95 * SUMPRODUCT($AZ95:$BD95, $AJ95:$AN95^2.5))</f>
        <v>0</v>
      </c>
      <c r="AP95" s="57">
        <f t="shared" si="33"/>
        <v>0</v>
      </c>
      <c r="AQ95" s="63">
        <v>3</v>
      </c>
      <c r="AR95" s="57" cm="1">
        <f t="array" ref="AR95">IFERROR(INDEX(Regulation, $AQ95, AR$11), 0)</f>
        <v>0</v>
      </c>
      <c r="AS95" s="57" cm="1">
        <f t="array" ref="AS95">IFERROR(INDEX(Regulation, $AQ95, AS$11), 0)</f>
        <v>0.3</v>
      </c>
      <c r="AT95" s="57" cm="1">
        <f t="array" ref="AT95">IFERROR(INDEX(Regulation, $AQ95, AT$11), 0)</f>
        <v>0.5</v>
      </c>
      <c r="AU95" s="57" cm="1">
        <f t="array" ref="AU95">IFERROR(INDEX(Regulation, $AQ95, AU$11), 0)</f>
        <v>0.75</v>
      </c>
      <c r="AV95" s="57" cm="1">
        <f t="array" ref="AV95">IFERROR(INDEX(Regulation, $AQ95, AV$11), 0)</f>
        <v>1</v>
      </c>
      <c r="AW95" s="65" cm="1">
        <f t="array" ref="AW95">IFERROR(IF(Y95&gt;0, Y95, W95*X95/3600/1000/AP95 * SUMPRODUCT($AZ95:$BD95, $AR95:$AV95^2.5)), 0)</f>
        <v>0</v>
      </c>
      <c r="AX95" s="59"/>
      <c r="AY95" s="63" t="str">
        <f t="shared" si="26"/>
        <v>-</v>
      </c>
      <c r="AZ95" s="63" cm="1">
        <f t="array" ref="AZ95">IFERROR(INDEX(Kat, $AY95, AZ$11), 0)</f>
        <v>0</v>
      </c>
      <c r="BA95" s="63" cm="1">
        <f t="array" ref="BA95">IFERROR(INDEX(Kat, $AY95, BA$11), 0)</f>
        <v>0</v>
      </c>
      <c r="BB95" s="63" cm="1">
        <f t="array" ref="BB95">IFERROR(INDEX(Kat, $AY95, BB$11), 0)</f>
        <v>0</v>
      </c>
      <c r="BC95" s="63" cm="1">
        <f t="array" ref="BC95">IFERROR(INDEX(Kat, $AY95, BC$11), 0)</f>
        <v>0</v>
      </c>
      <c r="BD95" s="63" cm="1">
        <f t="array" ref="BD95">IFERROR(INDEX(Kat, $AY95, BD$11), 0)</f>
        <v>0</v>
      </c>
      <c r="BE95" s="59"/>
      <c r="BF95" s="65">
        <v>49</v>
      </c>
      <c r="BG95" s="57">
        <f t="shared" si="36"/>
        <v>0</v>
      </c>
      <c r="BH95" s="57">
        <f t="shared" si="34"/>
        <v>1</v>
      </c>
      <c r="BI95" s="59"/>
      <c r="BJ95" s="63">
        <f t="shared" si="27"/>
        <v>0</v>
      </c>
      <c r="BK95" s="57" cm="1">
        <f t="array" ref="BK95">IF(BJ95&gt;0, INDEX(T, BJ95, 4), 1)</f>
        <v>1</v>
      </c>
      <c r="BL95" s="59"/>
      <c r="BM95" s="57">
        <v>1</v>
      </c>
      <c r="BN95" s="59"/>
      <c r="BO95" s="57">
        <f t="shared" si="35"/>
        <v>1</v>
      </c>
      <c r="BP95" s="66">
        <f t="shared" si="28"/>
        <v>0</v>
      </c>
      <c r="BQ95" s="63">
        <f t="shared" si="29"/>
        <v>0</v>
      </c>
      <c r="BR95" s="63" t="str" cm="1">
        <f t="array" ref="BR95">IF($BQ95&gt;0, INDEX($BW$12:$CL$19, $BQ95, $BP95+BR$11), "-")</f>
        <v>-</v>
      </c>
      <c r="BS95" s="63" t="str" cm="1">
        <f t="array" ref="BS95">IF($BQ95&gt;0, INDEX($BW$12:$CL$19, $BQ95, $BP95+BS$11), "-")</f>
        <v>-</v>
      </c>
      <c r="BT95" s="63" t="str" cm="1">
        <f t="array" ref="BT95">IF($BQ95&gt;0, INDEX($BW$12:$CL$19, $BQ95, $BP95+BT$11), "-")</f>
        <v>-</v>
      </c>
      <c r="BU95" s="63" t="str" cm="1">
        <f t="array" ref="BU95">IF($BQ95&gt;0, INDEX($BW$12:$CL$19, $BQ95, $BP95+BU$11), "-")</f>
        <v>-</v>
      </c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  <c r="CL95" s="59"/>
      <c r="CM95" s="59"/>
    </row>
    <row r="96" spans="1:91" s="86" customFormat="1" ht="14.25" x14ac:dyDescent="0.2">
      <c r="A96" s="41" cm="1">
        <f t="array" ref="A96">IFERROR(INDEX(Operation, IFERROR(MATCH($M96, Y!$B$40:$B$51, 0), IFERROR(MATCH($M96, Y!$C$40:$C$51, 0), MATCH($M96, Y!$D$40:$D$51, 0))), 4), 0)</f>
        <v>0</v>
      </c>
      <c r="B96" s="92">
        <v>85</v>
      </c>
      <c r="C96" s="7"/>
      <c r="D96" s="7"/>
      <c r="E96" s="36"/>
      <c r="F96" s="8" t="str">
        <f>IF(ISBLANK(E96), "", VLOOKUP(E96, Z!$A$2:$C$4127, 3, FALSE))</f>
        <v/>
      </c>
      <c r="G96" s="53"/>
      <c r="H96" s="82"/>
      <c r="I96" s="49"/>
      <c r="J96" s="104"/>
      <c r="K96" s="104"/>
      <c r="L96" s="105"/>
      <c r="M96" s="40"/>
      <c r="N96" s="38"/>
      <c r="O96" s="38"/>
      <c r="P96" s="38"/>
      <c r="Q96" s="37">
        <f t="shared" si="30"/>
        <v>0</v>
      </c>
      <c r="R96" s="106"/>
      <c r="S96" s="106"/>
      <c r="T96" s="105"/>
      <c r="U96" s="81"/>
      <c r="V96" s="52"/>
      <c r="W96" s="38"/>
      <c r="X96" s="38"/>
      <c r="Y96" s="38"/>
      <c r="Z96" s="37">
        <f t="shared" si="31"/>
        <v>0</v>
      </c>
      <c r="AA96" s="6"/>
      <c r="AB96" s="7"/>
      <c r="AC96" s="36"/>
      <c r="AD96" s="8" t="str">
        <f>IF(ISBLANK(AC96), "", VLOOKUP(AC96, Z!$A$2:$C$4127, 3, FALSE))</f>
        <v/>
      </c>
      <c r="AE96" s="73"/>
      <c r="AF96" s="9">
        <f t="shared" si="32"/>
        <v>0</v>
      </c>
      <c r="AG96" s="46"/>
      <c r="AH96" s="57">
        <f t="shared" si="24"/>
        <v>1</v>
      </c>
      <c r="AI96" s="63" t="str">
        <f t="shared" si="25"/>
        <v>-</v>
      </c>
      <c r="AJ96" s="57" cm="1">
        <f t="array" ref="AJ96">IFERROR(INDEX(Regulation, $AI96, AJ$11), 0)</f>
        <v>0</v>
      </c>
      <c r="AK96" s="57" cm="1">
        <f t="array" ref="AK96">IFERROR(INDEX(Regulation, $AI96, AK$11), 0)</f>
        <v>0</v>
      </c>
      <c r="AL96" s="57" cm="1">
        <f t="array" ref="AL96">IFERROR(INDEX(Regulation, $AI96, AL$11), 0)</f>
        <v>0</v>
      </c>
      <c r="AM96" s="57" cm="1">
        <f t="array" ref="AM96">IFERROR(INDEX(Regulation, $AI96, AM$11), 0)</f>
        <v>0</v>
      </c>
      <c r="AN96" s="57" cm="1">
        <f t="array" ref="AN96">IFERROR(INDEX(Regulation, $AI96, AN$11), 0)</f>
        <v>0</v>
      </c>
      <c r="AO96" s="65" cm="1">
        <f t="array" ref="AO96">IF(P96&gt;0, P96, N96*O96/3600/1000/AH96 * SUMPRODUCT($AZ96:$BD96, $AJ96:$AN96^2.5))</f>
        <v>0</v>
      </c>
      <c r="AP96" s="57">
        <f t="shared" si="33"/>
        <v>0</v>
      </c>
      <c r="AQ96" s="63">
        <v>3</v>
      </c>
      <c r="AR96" s="57" cm="1">
        <f t="array" ref="AR96">IFERROR(INDEX(Regulation, $AQ96, AR$11), 0)</f>
        <v>0</v>
      </c>
      <c r="AS96" s="57" cm="1">
        <f t="array" ref="AS96">IFERROR(INDEX(Regulation, $AQ96, AS$11), 0)</f>
        <v>0.3</v>
      </c>
      <c r="AT96" s="57" cm="1">
        <f t="array" ref="AT96">IFERROR(INDEX(Regulation, $AQ96, AT$11), 0)</f>
        <v>0.5</v>
      </c>
      <c r="AU96" s="57" cm="1">
        <f t="array" ref="AU96">IFERROR(INDEX(Regulation, $AQ96, AU$11), 0)</f>
        <v>0.75</v>
      </c>
      <c r="AV96" s="57" cm="1">
        <f t="array" ref="AV96">IFERROR(INDEX(Regulation, $AQ96, AV$11), 0)</f>
        <v>1</v>
      </c>
      <c r="AW96" s="65" cm="1">
        <f t="array" ref="AW96">IFERROR(IF(Y96&gt;0, Y96, W96*X96/3600/1000/AP96 * SUMPRODUCT($AZ96:$BD96, $AR96:$AV96^2.5)), 0)</f>
        <v>0</v>
      </c>
      <c r="AX96" s="59"/>
      <c r="AY96" s="63" t="str">
        <f t="shared" si="26"/>
        <v>-</v>
      </c>
      <c r="AZ96" s="63" cm="1">
        <f t="array" ref="AZ96">IFERROR(INDEX(Kat, $AY96, AZ$11), 0)</f>
        <v>0</v>
      </c>
      <c r="BA96" s="63" cm="1">
        <f t="array" ref="BA96">IFERROR(INDEX(Kat, $AY96, BA$11), 0)</f>
        <v>0</v>
      </c>
      <c r="BB96" s="63" cm="1">
        <f t="array" ref="BB96">IFERROR(INDEX(Kat, $AY96, BB$11), 0)</f>
        <v>0</v>
      </c>
      <c r="BC96" s="63" cm="1">
        <f t="array" ref="BC96">IFERROR(INDEX(Kat, $AY96, BC$11), 0)</f>
        <v>0</v>
      </c>
      <c r="BD96" s="63" cm="1">
        <f t="array" ref="BD96">IFERROR(INDEX(Kat, $AY96, BD$11), 0)</f>
        <v>0</v>
      </c>
      <c r="BE96" s="59"/>
      <c r="BF96" s="65">
        <v>49</v>
      </c>
      <c r="BG96" s="57">
        <f t="shared" si="36"/>
        <v>0</v>
      </c>
      <c r="BH96" s="57">
        <f t="shared" si="34"/>
        <v>1</v>
      </c>
      <c r="BI96" s="59"/>
      <c r="BJ96" s="63">
        <f t="shared" si="27"/>
        <v>0</v>
      </c>
      <c r="BK96" s="57" cm="1">
        <f t="array" ref="BK96">IF(BJ96&gt;0, INDEX(T, BJ96, 4), 1)</f>
        <v>1</v>
      </c>
      <c r="BL96" s="59"/>
      <c r="BM96" s="57">
        <v>1</v>
      </c>
      <c r="BN96" s="59"/>
      <c r="BO96" s="57">
        <f t="shared" si="35"/>
        <v>1</v>
      </c>
      <c r="BP96" s="66">
        <f t="shared" si="28"/>
        <v>0</v>
      </c>
      <c r="BQ96" s="63">
        <f t="shared" si="29"/>
        <v>0</v>
      </c>
      <c r="BR96" s="63" t="str" cm="1">
        <f t="array" ref="BR96">IF($BQ96&gt;0, INDEX($BW$12:$CL$19, $BQ96, $BP96+BR$11), "-")</f>
        <v>-</v>
      </c>
      <c r="BS96" s="63" t="str" cm="1">
        <f t="array" ref="BS96">IF($BQ96&gt;0, INDEX($BW$12:$CL$19, $BQ96, $BP96+BS$11), "-")</f>
        <v>-</v>
      </c>
      <c r="BT96" s="63" t="str" cm="1">
        <f t="array" ref="BT96">IF($BQ96&gt;0, INDEX($BW$12:$CL$19, $BQ96, $BP96+BT$11), "-")</f>
        <v>-</v>
      </c>
      <c r="BU96" s="63" t="str" cm="1">
        <f t="array" ref="BU96">IF($BQ96&gt;0, INDEX($BW$12:$CL$19, $BQ96, $BP96+BU$11), "-")</f>
        <v>-</v>
      </c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</row>
    <row r="97" spans="1:91" s="86" customFormat="1" ht="14.25" x14ac:dyDescent="0.2">
      <c r="A97" s="41" cm="1">
        <f t="array" ref="A97">IFERROR(INDEX(Operation, IFERROR(MATCH($M97, Y!$B$40:$B$51, 0), IFERROR(MATCH($M97, Y!$C$40:$C$51, 0), MATCH($M97, Y!$D$40:$D$51, 0))), 4), 0)</f>
        <v>0</v>
      </c>
      <c r="B97" s="92">
        <v>86</v>
      </c>
      <c r="C97" s="7"/>
      <c r="D97" s="7"/>
      <c r="E97" s="36"/>
      <c r="F97" s="8" t="str">
        <f>IF(ISBLANK(E97), "", VLOOKUP(E97, Z!$A$2:$C$4127, 3, FALSE))</f>
        <v/>
      </c>
      <c r="G97" s="53"/>
      <c r="H97" s="82"/>
      <c r="I97" s="49"/>
      <c r="J97" s="104"/>
      <c r="K97" s="104"/>
      <c r="L97" s="105"/>
      <c r="M97" s="40"/>
      <c r="N97" s="38"/>
      <c r="O97" s="38"/>
      <c r="P97" s="38"/>
      <c r="Q97" s="37">
        <f t="shared" si="30"/>
        <v>0</v>
      </c>
      <c r="R97" s="106"/>
      <c r="S97" s="106"/>
      <c r="T97" s="105"/>
      <c r="U97" s="81"/>
      <c r="V97" s="52"/>
      <c r="W97" s="38"/>
      <c r="X97" s="38"/>
      <c r="Y97" s="38"/>
      <c r="Z97" s="37">
        <f t="shared" si="31"/>
        <v>0</v>
      </c>
      <c r="AA97" s="6"/>
      <c r="AB97" s="7"/>
      <c r="AC97" s="36"/>
      <c r="AD97" s="8" t="str">
        <f>IF(ISBLANK(AC97), "", VLOOKUP(AC97, Z!$A$2:$C$4127, 3, FALSE))</f>
        <v/>
      </c>
      <c r="AE97" s="73"/>
      <c r="AF97" s="9">
        <f t="shared" si="32"/>
        <v>0</v>
      </c>
      <c r="AG97" s="46"/>
      <c r="AH97" s="57">
        <f t="shared" si="24"/>
        <v>1</v>
      </c>
      <c r="AI97" s="63" t="str">
        <f t="shared" si="25"/>
        <v>-</v>
      </c>
      <c r="AJ97" s="57" cm="1">
        <f t="array" ref="AJ97">IFERROR(INDEX(Regulation, $AI97, AJ$11), 0)</f>
        <v>0</v>
      </c>
      <c r="AK97" s="57" cm="1">
        <f t="array" ref="AK97">IFERROR(INDEX(Regulation, $AI97, AK$11), 0)</f>
        <v>0</v>
      </c>
      <c r="AL97" s="57" cm="1">
        <f t="array" ref="AL97">IFERROR(INDEX(Regulation, $AI97, AL$11), 0)</f>
        <v>0</v>
      </c>
      <c r="AM97" s="57" cm="1">
        <f t="array" ref="AM97">IFERROR(INDEX(Regulation, $AI97, AM$11), 0)</f>
        <v>0</v>
      </c>
      <c r="AN97" s="57" cm="1">
        <f t="array" ref="AN97">IFERROR(INDEX(Regulation, $AI97, AN$11), 0)</f>
        <v>0</v>
      </c>
      <c r="AO97" s="65" cm="1">
        <f t="array" ref="AO97">IF(P97&gt;0, P97, N97*O97/3600/1000/AH97 * SUMPRODUCT($AZ97:$BD97, $AJ97:$AN97^2.5))</f>
        <v>0</v>
      </c>
      <c r="AP97" s="57">
        <f t="shared" si="33"/>
        <v>0</v>
      </c>
      <c r="AQ97" s="63">
        <v>3</v>
      </c>
      <c r="AR97" s="57" cm="1">
        <f t="array" ref="AR97">IFERROR(INDEX(Regulation, $AQ97, AR$11), 0)</f>
        <v>0</v>
      </c>
      <c r="AS97" s="57" cm="1">
        <f t="array" ref="AS97">IFERROR(INDEX(Regulation, $AQ97, AS$11), 0)</f>
        <v>0.3</v>
      </c>
      <c r="AT97" s="57" cm="1">
        <f t="array" ref="AT97">IFERROR(INDEX(Regulation, $AQ97, AT$11), 0)</f>
        <v>0.5</v>
      </c>
      <c r="AU97" s="57" cm="1">
        <f t="array" ref="AU97">IFERROR(INDEX(Regulation, $AQ97, AU$11), 0)</f>
        <v>0.75</v>
      </c>
      <c r="AV97" s="57" cm="1">
        <f t="array" ref="AV97">IFERROR(INDEX(Regulation, $AQ97, AV$11), 0)</f>
        <v>1</v>
      </c>
      <c r="AW97" s="65" cm="1">
        <f t="array" ref="AW97">IFERROR(IF(Y97&gt;0, Y97, W97*X97/3600/1000/AP97 * SUMPRODUCT($AZ97:$BD97, $AR97:$AV97^2.5)), 0)</f>
        <v>0</v>
      </c>
      <c r="AX97" s="59"/>
      <c r="AY97" s="63" t="str">
        <f t="shared" si="26"/>
        <v>-</v>
      </c>
      <c r="AZ97" s="63" cm="1">
        <f t="array" ref="AZ97">IFERROR(INDEX(Kat, $AY97, AZ$11), 0)</f>
        <v>0</v>
      </c>
      <c r="BA97" s="63" cm="1">
        <f t="array" ref="BA97">IFERROR(INDEX(Kat, $AY97, BA$11), 0)</f>
        <v>0</v>
      </c>
      <c r="BB97" s="63" cm="1">
        <f t="array" ref="BB97">IFERROR(INDEX(Kat, $AY97, BB$11), 0)</f>
        <v>0</v>
      </c>
      <c r="BC97" s="63" cm="1">
        <f t="array" ref="BC97">IFERROR(INDEX(Kat, $AY97, BC$11), 0)</f>
        <v>0</v>
      </c>
      <c r="BD97" s="63" cm="1">
        <f t="array" ref="BD97">IFERROR(INDEX(Kat, $AY97, BD$11), 0)</f>
        <v>0</v>
      </c>
      <c r="BE97" s="59"/>
      <c r="BF97" s="65">
        <v>49</v>
      </c>
      <c r="BG97" s="57">
        <f t="shared" si="36"/>
        <v>0</v>
      </c>
      <c r="BH97" s="57">
        <f t="shared" si="34"/>
        <v>1</v>
      </c>
      <c r="BI97" s="59"/>
      <c r="BJ97" s="63">
        <f t="shared" si="27"/>
        <v>0</v>
      </c>
      <c r="BK97" s="57" cm="1">
        <f t="array" ref="BK97">IF(BJ97&gt;0, INDEX(T, BJ97, 4), 1)</f>
        <v>1</v>
      </c>
      <c r="BL97" s="59"/>
      <c r="BM97" s="57">
        <v>1</v>
      </c>
      <c r="BN97" s="59"/>
      <c r="BO97" s="57">
        <f t="shared" si="35"/>
        <v>1</v>
      </c>
      <c r="BP97" s="66">
        <f t="shared" si="28"/>
        <v>0</v>
      </c>
      <c r="BQ97" s="63">
        <f t="shared" si="29"/>
        <v>0</v>
      </c>
      <c r="BR97" s="63" t="str" cm="1">
        <f t="array" ref="BR97">IF($BQ97&gt;0, INDEX($BW$12:$CL$19, $BQ97, $BP97+BR$11), "-")</f>
        <v>-</v>
      </c>
      <c r="BS97" s="63" t="str" cm="1">
        <f t="array" ref="BS97">IF($BQ97&gt;0, INDEX($BW$12:$CL$19, $BQ97, $BP97+BS$11), "-")</f>
        <v>-</v>
      </c>
      <c r="BT97" s="63" t="str" cm="1">
        <f t="array" ref="BT97">IF($BQ97&gt;0, INDEX($BW$12:$CL$19, $BQ97, $BP97+BT$11), "-")</f>
        <v>-</v>
      </c>
      <c r="BU97" s="63" t="str" cm="1">
        <f t="array" ref="BU97">IF($BQ97&gt;0, INDEX($BW$12:$CL$19, $BQ97, $BP97+BU$11), "-")</f>
        <v>-</v>
      </c>
      <c r="BV97" s="59"/>
      <c r="BW97" s="59"/>
      <c r="BX97" s="59"/>
      <c r="BY97" s="59"/>
      <c r="BZ97" s="59"/>
      <c r="CA97" s="59"/>
      <c r="CB97" s="59"/>
      <c r="CC97" s="59"/>
      <c r="CD97" s="59"/>
      <c r="CE97" s="59"/>
      <c r="CF97" s="59"/>
      <c r="CG97" s="59"/>
      <c r="CH97" s="59"/>
      <c r="CI97" s="59"/>
      <c r="CJ97" s="59"/>
      <c r="CK97" s="59"/>
      <c r="CL97" s="59"/>
      <c r="CM97" s="59"/>
    </row>
    <row r="98" spans="1:91" s="86" customFormat="1" ht="14.25" x14ac:dyDescent="0.2">
      <c r="A98" s="41" cm="1">
        <f t="array" ref="A98">IFERROR(INDEX(Operation, IFERROR(MATCH($M98, Y!$B$40:$B$51, 0), IFERROR(MATCH($M98, Y!$C$40:$C$51, 0), MATCH($M98, Y!$D$40:$D$51, 0))), 4), 0)</f>
        <v>0</v>
      </c>
      <c r="B98" s="92">
        <v>87</v>
      </c>
      <c r="C98" s="7"/>
      <c r="D98" s="7"/>
      <c r="E98" s="36"/>
      <c r="F98" s="8" t="str">
        <f>IF(ISBLANK(E98), "", VLOOKUP(E98, Z!$A$2:$C$4127, 3, FALSE))</f>
        <v/>
      </c>
      <c r="G98" s="53"/>
      <c r="H98" s="82"/>
      <c r="I98" s="49"/>
      <c r="J98" s="104"/>
      <c r="K98" s="104"/>
      <c r="L98" s="105"/>
      <c r="M98" s="40"/>
      <c r="N98" s="38"/>
      <c r="O98" s="38"/>
      <c r="P98" s="38"/>
      <c r="Q98" s="37">
        <f t="shared" si="30"/>
        <v>0</v>
      </c>
      <c r="R98" s="106"/>
      <c r="S98" s="106"/>
      <c r="T98" s="105"/>
      <c r="U98" s="81"/>
      <c r="V98" s="52"/>
      <c r="W98" s="38"/>
      <c r="X98" s="38"/>
      <c r="Y98" s="38"/>
      <c r="Z98" s="37">
        <f t="shared" si="31"/>
        <v>0</v>
      </c>
      <c r="AA98" s="6"/>
      <c r="AB98" s="7"/>
      <c r="AC98" s="36"/>
      <c r="AD98" s="8" t="str">
        <f>IF(ISBLANK(AC98), "", VLOOKUP(AC98, Z!$A$2:$C$4127, 3, FALSE))</f>
        <v/>
      </c>
      <c r="AE98" s="73"/>
      <c r="AF98" s="9">
        <f t="shared" si="32"/>
        <v>0</v>
      </c>
      <c r="AG98" s="46"/>
      <c r="AH98" s="57">
        <f t="shared" si="24"/>
        <v>1</v>
      </c>
      <c r="AI98" s="63" t="str">
        <f t="shared" si="25"/>
        <v>-</v>
      </c>
      <c r="AJ98" s="57" cm="1">
        <f t="array" ref="AJ98">IFERROR(INDEX(Regulation, $AI98, AJ$11), 0)</f>
        <v>0</v>
      </c>
      <c r="AK98" s="57" cm="1">
        <f t="array" ref="AK98">IFERROR(INDEX(Regulation, $AI98, AK$11), 0)</f>
        <v>0</v>
      </c>
      <c r="AL98" s="57" cm="1">
        <f t="array" ref="AL98">IFERROR(INDEX(Regulation, $AI98, AL$11), 0)</f>
        <v>0</v>
      </c>
      <c r="AM98" s="57" cm="1">
        <f t="array" ref="AM98">IFERROR(INDEX(Regulation, $AI98, AM$11), 0)</f>
        <v>0</v>
      </c>
      <c r="AN98" s="57" cm="1">
        <f t="array" ref="AN98">IFERROR(INDEX(Regulation, $AI98, AN$11), 0)</f>
        <v>0</v>
      </c>
      <c r="AO98" s="65" cm="1">
        <f t="array" ref="AO98">IF(P98&gt;0, P98, N98*O98/3600/1000/AH98 * SUMPRODUCT($AZ98:$BD98, $AJ98:$AN98^2.5))</f>
        <v>0</v>
      </c>
      <c r="AP98" s="57">
        <f t="shared" si="33"/>
        <v>0</v>
      </c>
      <c r="AQ98" s="63">
        <v>3</v>
      </c>
      <c r="AR98" s="57" cm="1">
        <f t="array" ref="AR98">IFERROR(INDEX(Regulation, $AQ98, AR$11), 0)</f>
        <v>0</v>
      </c>
      <c r="AS98" s="57" cm="1">
        <f t="array" ref="AS98">IFERROR(INDEX(Regulation, $AQ98, AS$11), 0)</f>
        <v>0.3</v>
      </c>
      <c r="AT98" s="57" cm="1">
        <f t="array" ref="AT98">IFERROR(INDEX(Regulation, $AQ98, AT$11), 0)</f>
        <v>0.5</v>
      </c>
      <c r="AU98" s="57" cm="1">
        <f t="array" ref="AU98">IFERROR(INDEX(Regulation, $AQ98, AU$11), 0)</f>
        <v>0.75</v>
      </c>
      <c r="AV98" s="57" cm="1">
        <f t="array" ref="AV98">IFERROR(INDEX(Regulation, $AQ98, AV$11), 0)</f>
        <v>1</v>
      </c>
      <c r="AW98" s="65" cm="1">
        <f t="array" ref="AW98">IFERROR(IF(Y98&gt;0, Y98, W98*X98/3600/1000/AP98 * SUMPRODUCT($AZ98:$BD98, $AR98:$AV98^2.5)), 0)</f>
        <v>0</v>
      </c>
      <c r="AX98" s="59"/>
      <c r="AY98" s="63" t="str">
        <f t="shared" si="26"/>
        <v>-</v>
      </c>
      <c r="AZ98" s="63" cm="1">
        <f t="array" ref="AZ98">IFERROR(INDEX(Kat, $AY98, AZ$11), 0)</f>
        <v>0</v>
      </c>
      <c r="BA98" s="63" cm="1">
        <f t="array" ref="BA98">IFERROR(INDEX(Kat, $AY98, BA$11), 0)</f>
        <v>0</v>
      </c>
      <c r="BB98" s="63" cm="1">
        <f t="array" ref="BB98">IFERROR(INDEX(Kat, $AY98, BB$11), 0)</f>
        <v>0</v>
      </c>
      <c r="BC98" s="63" cm="1">
        <f t="array" ref="BC98">IFERROR(INDEX(Kat, $AY98, BC$11), 0)</f>
        <v>0</v>
      </c>
      <c r="BD98" s="63" cm="1">
        <f t="array" ref="BD98">IFERROR(INDEX(Kat, $AY98, BD$11), 0)</f>
        <v>0</v>
      </c>
      <c r="BE98" s="59"/>
      <c r="BF98" s="65">
        <v>49</v>
      </c>
      <c r="BG98" s="57">
        <f t="shared" si="36"/>
        <v>0</v>
      </c>
      <c r="BH98" s="57">
        <f t="shared" si="34"/>
        <v>1</v>
      </c>
      <c r="BI98" s="59"/>
      <c r="BJ98" s="63">
        <f t="shared" si="27"/>
        <v>0</v>
      </c>
      <c r="BK98" s="57" cm="1">
        <f t="array" ref="BK98">IF(BJ98&gt;0, INDEX(T, BJ98, 4), 1)</f>
        <v>1</v>
      </c>
      <c r="BL98" s="59"/>
      <c r="BM98" s="57">
        <v>1</v>
      </c>
      <c r="BN98" s="59"/>
      <c r="BO98" s="57">
        <f t="shared" si="35"/>
        <v>1</v>
      </c>
      <c r="BP98" s="66">
        <f t="shared" si="28"/>
        <v>0</v>
      </c>
      <c r="BQ98" s="63">
        <f t="shared" si="29"/>
        <v>0</v>
      </c>
      <c r="BR98" s="63" t="str" cm="1">
        <f t="array" ref="BR98">IF($BQ98&gt;0, INDEX($BW$12:$CL$19, $BQ98, $BP98+BR$11), "-")</f>
        <v>-</v>
      </c>
      <c r="BS98" s="63" t="str" cm="1">
        <f t="array" ref="BS98">IF($BQ98&gt;0, INDEX($BW$12:$CL$19, $BQ98, $BP98+BS$11), "-")</f>
        <v>-</v>
      </c>
      <c r="BT98" s="63" t="str" cm="1">
        <f t="array" ref="BT98">IF($BQ98&gt;0, INDEX($BW$12:$CL$19, $BQ98, $BP98+BT$11), "-")</f>
        <v>-</v>
      </c>
      <c r="BU98" s="63" t="str" cm="1">
        <f t="array" ref="BU98">IF($BQ98&gt;0, INDEX($BW$12:$CL$19, $BQ98, $BP98+BU$11), "-")</f>
        <v>-</v>
      </c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</row>
    <row r="99" spans="1:91" s="86" customFormat="1" ht="14.25" x14ac:dyDescent="0.2">
      <c r="A99" s="41" cm="1">
        <f t="array" ref="A99">IFERROR(INDEX(Operation, IFERROR(MATCH($M99, Y!$B$40:$B$51, 0), IFERROR(MATCH($M99, Y!$C$40:$C$51, 0), MATCH($M99, Y!$D$40:$D$51, 0))), 4), 0)</f>
        <v>0</v>
      </c>
      <c r="B99" s="92">
        <v>88</v>
      </c>
      <c r="C99" s="7"/>
      <c r="D99" s="7"/>
      <c r="E99" s="36"/>
      <c r="F99" s="8" t="str">
        <f>IF(ISBLANK(E99), "", VLOOKUP(E99, Z!$A$2:$C$4127, 3, FALSE))</f>
        <v/>
      </c>
      <c r="G99" s="53"/>
      <c r="H99" s="82"/>
      <c r="I99" s="49"/>
      <c r="J99" s="104"/>
      <c r="K99" s="104"/>
      <c r="L99" s="105"/>
      <c r="M99" s="40"/>
      <c r="N99" s="38"/>
      <c r="O99" s="38"/>
      <c r="P99" s="38"/>
      <c r="Q99" s="37">
        <f t="shared" si="30"/>
        <v>0</v>
      </c>
      <c r="R99" s="106"/>
      <c r="S99" s="106"/>
      <c r="T99" s="105"/>
      <c r="U99" s="81"/>
      <c r="V99" s="52"/>
      <c r="W99" s="38"/>
      <c r="X99" s="38"/>
      <c r="Y99" s="38"/>
      <c r="Z99" s="37">
        <f t="shared" si="31"/>
        <v>0</v>
      </c>
      <c r="AA99" s="6"/>
      <c r="AB99" s="7"/>
      <c r="AC99" s="36"/>
      <c r="AD99" s="8" t="str">
        <f>IF(ISBLANK(AC99), "", VLOOKUP(AC99, Z!$A$2:$C$4127, 3, FALSE))</f>
        <v/>
      </c>
      <c r="AE99" s="73"/>
      <c r="AF99" s="9">
        <f t="shared" si="32"/>
        <v>0</v>
      </c>
      <c r="AG99" s="46"/>
      <c r="AH99" s="57">
        <f t="shared" si="24"/>
        <v>1</v>
      </c>
      <c r="AI99" s="63" t="str">
        <f t="shared" si="25"/>
        <v>-</v>
      </c>
      <c r="AJ99" s="57" cm="1">
        <f t="array" ref="AJ99">IFERROR(INDEX(Regulation, $AI99, AJ$11), 0)</f>
        <v>0</v>
      </c>
      <c r="AK99" s="57" cm="1">
        <f t="array" ref="AK99">IFERROR(INDEX(Regulation, $AI99, AK$11), 0)</f>
        <v>0</v>
      </c>
      <c r="AL99" s="57" cm="1">
        <f t="array" ref="AL99">IFERROR(INDEX(Regulation, $AI99, AL$11), 0)</f>
        <v>0</v>
      </c>
      <c r="AM99" s="57" cm="1">
        <f t="array" ref="AM99">IFERROR(INDEX(Regulation, $AI99, AM$11), 0)</f>
        <v>0</v>
      </c>
      <c r="AN99" s="57" cm="1">
        <f t="array" ref="AN99">IFERROR(INDEX(Regulation, $AI99, AN$11), 0)</f>
        <v>0</v>
      </c>
      <c r="AO99" s="65" cm="1">
        <f t="array" ref="AO99">IF(P99&gt;0, P99, N99*O99/3600/1000/AH99 * SUMPRODUCT($AZ99:$BD99, $AJ99:$AN99^2.5))</f>
        <v>0</v>
      </c>
      <c r="AP99" s="57">
        <f t="shared" si="33"/>
        <v>0</v>
      </c>
      <c r="AQ99" s="63">
        <v>3</v>
      </c>
      <c r="AR99" s="57" cm="1">
        <f t="array" ref="AR99">IFERROR(INDEX(Regulation, $AQ99, AR$11), 0)</f>
        <v>0</v>
      </c>
      <c r="AS99" s="57" cm="1">
        <f t="array" ref="AS99">IFERROR(INDEX(Regulation, $AQ99, AS$11), 0)</f>
        <v>0.3</v>
      </c>
      <c r="AT99" s="57" cm="1">
        <f t="array" ref="AT99">IFERROR(INDEX(Regulation, $AQ99, AT$11), 0)</f>
        <v>0.5</v>
      </c>
      <c r="AU99" s="57" cm="1">
        <f t="array" ref="AU99">IFERROR(INDEX(Regulation, $AQ99, AU$11), 0)</f>
        <v>0.75</v>
      </c>
      <c r="AV99" s="57" cm="1">
        <f t="array" ref="AV99">IFERROR(INDEX(Regulation, $AQ99, AV$11), 0)</f>
        <v>1</v>
      </c>
      <c r="AW99" s="65" cm="1">
        <f t="array" ref="AW99">IFERROR(IF(Y99&gt;0, Y99, W99*X99/3600/1000/AP99 * SUMPRODUCT($AZ99:$BD99, $AR99:$AV99^2.5)), 0)</f>
        <v>0</v>
      </c>
      <c r="AX99" s="59"/>
      <c r="AY99" s="63" t="str">
        <f t="shared" si="26"/>
        <v>-</v>
      </c>
      <c r="AZ99" s="63" cm="1">
        <f t="array" ref="AZ99">IFERROR(INDEX(Kat, $AY99, AZ$11), 0)</f>
        <v>0</v>
      </c>
      <c r="BA99" s="63" cm="1">
        <f t="array" ref="BA99">IFERROR(INDEX(Kat, $AY99, BA$11), 0)</f>
        <v>0</v>
      </c>
      <c r="BB99" s="63" cm="1">
        <f t="array" ref="BB99">IFERROR(INDEX(Kat, $AY99, BB$11), 0)</f>
        <v>0</v>
      </c>
      <c r="BC99" s="63" cm="1">
        <f t="array" ref="BC99">IFERROR(INDEX(Kat, $AY99, BC$11), 0)</f>
        <v>0</v>
      </c>
      <c r="BD99" s="63" cm="1">
        <f t="array" ref="BD99">IFERROR(INDEX(Kat, $AY99, BD$11), 0)</f>
        <v>0</v>
      </c>
      <c r="BE99" s="59"/>
      <c r="BF99" s="65">
        <v>49</v>
      </c>
      <c r="BG99" s="57">
        <f t="shared" si="36"/>
        <v>0</v>
      </c>
      <c r="BH99" s="57">
        <f t="shared" si="34"/>
        <v>1</v>
      </c>
      <c r="BI99" s="59"/>
      <c r="BJ99" s="63">
        <f t="shared" si="27"/>
        <v>0</v>
      </c>
      <c r="BK99" s="57" cm="1">
        <f t="array" ref="BK99">IF(BJ99&gt;0, INDEX(T, BJ99, 4), 1)</f>
        <v>1</v>
      </c>
      <c r="BL99" s="59"/>
      <c r="BM99" s="57">
        <v>1</v>
      </c>
      <c r="BN99" s="59"/>
      <c r="BO99" s="57">
        <f t="shared" si="35"/>
        <v>1</v>
      </c>
      <c r="BP99" s="66">
        <f t="shared" si="28"/>
        <v>0</v>
      </c>
      <c r="BQ99" s="63">
        <f t="shared" si="29"/>
        <v>0</v>
      </c>
      <c r="BR99" s="63" t="str" cm="1">
        <f t="array" ref="BR99">IF($BQ99&gt;0, INDEX($BW$12:$CL$19, $BQ99, $BP99+BR$11), "-")</f>
        <v>-</v>
      </c>
      <c r="BS99" s="63" t="str" cm="1">
        <f t="array" ref="BS99">IF($BQ99&gt;0, INDEX($BW$12:$CL$19, $BQ99, $BP99+BS$11), "-")</f>
        <v>-</v>
      </c>
      <c r="BT99" s="63" t="str" cm="1">
        <f t="array" ref="BT99">IF($BQ99&gt;0, INDEX($BW$12:$CL$19, $BQ99, $BP99+BT$11), "-")</f>
        <v>-</v>
      </c>
      <c r="BU99" s="63" t="str" cm="1">
        <f t="array" ref="BU99">IF($BQ99&gt;0, INDEX($BW$12:$CL$19, $BQ99, $BP99+BU$11), "-")</f>
        <v>-</v>
      </c>
      <c r="BV99" s="59"/>
      <c r="BW99" s="59"/>
      <c r="BX99" s="59"/>
      <c r="BY99" s="59"/>
      <c r="BZ99" s="59"/>
      <c r="CA99" s="59"/>
      <c r="CB99" s="59"/>
      <c r="CC99" s="59"/>
      <c r="CD99" s="59"/>
      <c r="CE99" s="59"/>
      <c r="CF99" s="59"/>
      <c r="CG99" s="59"/>
      <c r="CH99" s="59"/>
      <c r="CI99" s="59"/>
      <c r="CJ99" s="59"/>
      <c r="CK99" s="59"/>
      <c r="CL99" s="59"/>
      <c r="CM99" s="59"/>
    </row>
    <row r="100" spans="1:91" s="86" customFormat="1" ht="14.25" x14ac:dyDescent="0.2">
      <c r="A100" s="41" cm="1">
        <f t="array" ref="A100">IFERROR(INDEX(Operation, IFERROR(MATCH($M100, Y!$B$40:$B$51, 0), IFERROR(MATCH($M100, Y!$C$40:$C$51, 0), MATCH($M100, Y!$D$40:$D$51, 0))), 4), 0)</f>
        <v>0</v>
      </c>
      <c r="B100" s="92">
        <v>89</v>
      </c>
      <c r="C100" s="7"/>
      <c r="D100" s="7"/>
      <c r="E100" s="36"/>
      <c r="F100" s="8" t="str">
        <f>IF(ISBLANK(E100), "", VLOOKUP(E100, Z!$A$2:$C$4127, 3, FALSE))</f>
        <v/>
      </c>
      <c r="G100" s="53"/>
      <c r="H100" s="82"/>
      <c r="I100" s="49"/>
      <c r="J100" s="104"/>
      <c r="K100" s="104"/>
      <c r="L100" s="105"/>
      <c r="M100" s="40"/>
      <c r="N100" s="38"/>
      <c r="O100" s="38"/>
      <c r="P100" s="38"/>
      <c r="Q100" s="37">
        <f t="shared" si="30"/>
        <v>0</v>
      </c>
      <c r="R100" s="106"/>
      <c r="S100" s="106"/>
      <c r="T100" s="105"/>
      <c r="U100" s="81"/>
      <c r="V100" s="52"/>
      <c r="W100" s="38"/>
      <c r="X100" s="38"/>
      <c r="Y100" s="38"/>
      <c r="Z100" s="37">
        <f t="shared" si="31"/>
        <v>0</v>
      </c>
      <c r="AA100" s="6"/>
      <c r="AB100" s="7"/>
      <c r="AC100" s="36"/>
      <c r="AD100" s="8" t="str">
        <f>IF(ISBLANK(AC100), "", VLOOKUP(AC100, Z!$A$2:$C$4127, 3, FALSE))</f>
        <v/>
      </c>
      <c r="AE100" s="73"/>
      <c r="AF100" s="9">
        <f t="shared" si="32"/>
        <v>0</v>
      </c>
      <c r="AG100" s="46"/>
      <c r="AH100" s="57">
        <f t="shared" si="24"/>
        <v>1</v>
      </c>
      <c r="AI100" s="63" t="str">
        <f t="shared" si="25"/>
        <v>-</v>
      </c>
      <c r="AJ100" s="57" cm="1">
        <f t="array" ref="AJ100">IFERROR(INDEX(Regulation, $AI100, AJ$11), 0)</f>
        <v>0</v>
      </c>
      <c r="AK100" s="57" cm="1">
        <f t="array" ref="AK100">IFERROR(INDEX(Regulation, $AI100, AK$11), 0)</f>
        <v>0</v>
      </c>
      <c r="AL100" s="57" cm="1">
        <f t="array" ref="AL100">IFERROR(INDEX(Regulation, $AI100, AL$11), 0)</f>
        <v>0</v>
      </c>
      <c r="AM100" s="57" cm="1">
        <f t="array" ref="AM100">IFERROR(INDEX(Regulation, $AI100, AM$11), 0)</f>
        <v>0</v>
      </c>
      <c r="AN100" s="57" cm="1">
        <f t="array" ref="AN100">IFERROR(INDEX(Regulation, $AI100, AN$11), 0)</f>
        <v>0</v>
      </c>
      <c r="AO100" s="65" cm="1">
        <f t="array" ref="AO100">IF(P100&gt;0, P100, N100*O100/3600/1000/AH100 * SUMPRODUCT($AZ100:$BD100, $AJ100:$AN100^2.5))</f>
        <v>0</v>
      </c>
      <c r="AP100" s="57">
        <f t="shared" si="33"/>
        <v>0</v>
      </c>
      <c r="AQ100" s="63">
        <v>3</v>
      </c>
      <c r="AR100" s="57" cm="1">
        <f t="array" ref="AR100">IFERROR(INDEX(Regulation, $AQ100, AR$11), 0)</f>
        <v>0</v>
      </c>
      <c r="AS100" s="57" cm="1">
        <f t="array" ref="AS100">IFERROR(INDEX(Regulation, $AQ100, AS$11), 0)</f>
        <v>0.3</v>
      </c>
      <c r="AT100" s="57" cm="1">
        <f t="array" ref="AT100">IFERROR(INDEX(Regulation, $AQ100, AT$11), 0)</f>
        <v>0.5</v>
      </c>
      <c r="AU100" s="57" cm="1">
        <f t="array" ref="AU100">IFERROR(INDEX(Regulation, $AQ100, AU$11), 0)</f>
        <v>0.75</v>
      </c>
      <c r="AV100" s="57" cm="1">
        <f t="array" ref="AV100">IFERROR(INDEX(Regulation, $AQ100, AV$11), 0)</f>
        <v>1</v>
      </c>
      <c r="AW100" s="65" cm="1">
        <f t="array" ref="AW100">IFERROR(IF(Y100&gt;0, Y100, W100*X100/3600/1000/AP100 * SUMPRODUCT($AZ100:$BD100, $AR100:$AV100^2.5)), 0)</f>
        <v>0</v>
      </c>
      <c r="AX100" s="59"/>
      <c r="AY100" s="63" t="str">
        <f t="shared" si="26"/>
        <v>-</v>
      </c>
      <c r="AZ100" s="63" cm="1">
        <f t="array" ref="AZ100">IFERROR(INDEX(Kat, $AY100, AZ$11), 0)</f>
        <v>0</v>
      </c>
      <c r="BA100" s="63" cm="1">
        <f t="array" ref="BA100">IFERROR(INDEX(Kat, $AY100, BA$11), 0)</f>
        <v>0</v>
      </c>
      <c r="BB100" s="63" cm="1">
        <f t="array" ref="BB100">IFERROR(INDEX(Kat, $AY100, BB$11), 0)</f>
        <v>0</v>
      </c>
      <c r="BC100" s="63" cm="1">
        <f t="array" ref="BC100">IFERROR(INDEX(Kat, $AY100, BC$11), 0)</f>
        <v>0</v>
      </c>
      <c r="BD100" s="63" cm="1">
        <f t="array" ref="BD100">IFERROR(INDEX(Kat, $AY100, BD$11), 0)</f>
        <v>0</v>
      </c>
      <c r="BE100" s="59"/>
      <c r="BF100" s="65">
        <v>49</v>
      </c>
      <c r="BG100" s="57">
        <f t="shared" si="36"/>
        <v>0</v>
      </c>
      <c r="BH100" s="57">
        <f t="shared" si="34"/>
        <v>1</v>
      </c>
      <c r="BI100" s="59"/>
      <c r="BJ100" s="63">
        <f t="shared" si="27"/>
        <v>0</v>
      </c>
      <c r="BK100" s="57" cm="1">
        <f t="array" ref="BK100">IF(BJ100&gt;0, INDEX(T, BJ100, 4), 1)</f>
        <v>1</v>
      </c>
      <c r="BL100" s="59"/>
      <c r="BM100" s="57">
        <v>1</v>
      </c>
      <c r="BN100" s="59"/>
      <c r="BO100" s="57">
        <f t="shared" si="35"/>
        <v>1</v>
      </c>
      <c r="BP100" s="66">
        <f t="shared" si="28"/>
        <v>0</v>
      </c>
      <c r="BQ100" s="63">
        <f t="shared" si="29"/>
        <v>0</v>
      </c>
      <c r="BR100" s="63" t="str" cm="1">
        <f t="array" ref="BR100">IF($BQ100&gt;0, INDEX($BW$12:$CL$19, $BQ100, $BP100+BR$11), "-")</f>
        <v>-</v>
      </c>
      <c r="BS100" s="63" t="str" cm="1">
        <f t="array" ref="BS100">IF($BQ100&gt;0, INDEX($BW$12:$CL$19, $BQ100, $BP100+BS$11), "-")</f>
        <v>-</v>
      </c>
      <c r="BT100" s="63" t="str" cm="1">
        <f t="array" ref="BT100">IF($BQ100&gt;0, INDEX($BW$12:$CL$19, $BQ100, $BP100+BT$11), "-")</f>
        <v>-</v>
      </c>
      <c r="BU100" s="63" t="str" cm="1">
        <f t="array" ref="BU100">IF($BQ100&gt;0, INDEX($BW$12:$CL$19, $BQ100, $BP100+BU$11), "-")</f>
        <v>-</v>
      </c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</row>
    <row r="101" spans="1:91" s="86" customFormat="1" ht="14.25" x14ac:dyDescent="0.2">
      <c r="A101" s="41" cm="1">
        <f t="array" ref="A101">IFERROR(INDEX(Operation, IFERROR(MATCH($M101, Y!$B$40:$B$51, 0), IFERROR(MATCH($M101, Y!$C$40:$C$51, 0), MATCH($M101, Y!$D$40:$D$51, 0))), 4), 0)</f>
        <v>0</v>
      </c>
      <c r="B101" s="92">
        <v>90</v>
      </c>
      <c r="C101" s="7"/>
      <c r="D101" s="7"/>
      <c r="E101" s="36"/>
      <c r="F101" s="8" t="str">
        <f>IF(ISBLANK(E101), "", VLOOKUP(E101, Z!$A$2:$C$4127, 3, FALSE))</f>
        <v/>
      </c>
      <c r="G101" s="53"/>
      <c r="H101" s="82"/>
      <c r="I101" s="49"/>
      <c r="J101" s="104"/>
      <c r="K101" s="104"/>
      <c r="L101" s="105"/>
      <c r="M101" s="40"/>
      <c r="N101" s="38"/>
      <c r="O101" s="38"/>
      <c r="P101" s="38"/>
      <c r="Q101" s="37">
        <f t="shared" si="30"/>
        <v>0</v>
      </c>
      <c r="R101" s="106"/>
      <c r="S101" s="106"/>
      <c r="T101" s="105"/>
      <c r="U101" s="81"/>
      <c r="V101" s="52"/>
      <c r="W101" s="38"/>
      <c r="X101" s="38"/>
      <c r="Y101" s="38"/>
      <c r="Z101" s="37">
        <f t="shared" si="31"/>
        <v>0</v>
      </c>
      <c r="AA101" s="6"/>
      <c r="AB101" s="7"/>
      <c r="AC101" s="36"/>
      <c r="AD101" s="8" t="str">
        <f>IF(ISBLANK(AC101), "", VLOOKUP(AC101, Z!$A$2:$C$4127, 3, FALSE))</f>
        <v/>
      </c>
      <c r="AE101" s="73"/>
      <c r="AF101" s="9">
        <f t="shared" si="32"/>
        <v>0</v>
      </c>
      <c r="AG101" s="46"/>
      <c r="AH101" s="57">
        <f t="shared" si="24"/>
        <v>1</v>
      </c>
      <c r="AI101" s="63" t="str">
        <f t="shared" si="25"/>
        <v>-</v>
      </c>
      <c r="AJ101" s="57" cm="1">
        <f t="array" ref="AJ101">IFERROR(INDEX(Regulation, $AI101, AJ$11), 0)</f>
        <v>0</v>
      </c>
      <c r="AK101" s="57" cm="1">
        <f t="array" ref="AK101">IFERROR(INDEX(Regulation, $AI101, AK$11), 0)</f>
        <v>0</v>
      </c>
      <c r="AL101" s="57" cm="1">
        <f t="array" ref="AL101">IFERROR(INDEX(Regulation, $AI101, AL$11), 0)</f>
        <v>0</v>
      </c>
      <c r="AM101" s="57" cm="1">
        <f t="array" ref="AM101">IFERROR(INDEX(Regulation, $AI101, AM$11), 0)</f>
        <v>0</v>
      </c>
      <c r="AN101" s="57" cm="1">
        <f t="array" ref="AN101">IFERROR(INDEX(Regulation, $AI101, AN$11), 0)</f>
        <v>0</v>
      </c>
      <c r="AO101" s="65" cm="1">
        <f t="array" ref="AO101">IF(P101&gt;0, P101, N101*O101/3600/1000/AH101 * SUMPRODUCT($AZ101:$BD101, $AJ101:$AN101^2.5))</f>
        <v>0</v>
      </c>
      <c r="AP101" s="57">
        <f t="shared" si="33"/>
        <v>0</v>
      </c>
      <c r="AQ101" s="63">
        <v>3</v>
      </c>
      <c r="AR101" s="57" cm="1">
        <f t="array" ref="AR101">IFERROR(INDEX(Regulation, $AQ101, AR$11), 0)</f>
        <v>0</v>
      </c>
      <c r="AS101" s="57" cm="1">
        <f t="array" ref="AS101">IFERROR(INDEX(Regulation, $AQ101, AS$11), 0)</f>
        <v>0.3</v>
      </c>
      <c r="AT101" s="57" cm="1">
        <f t="array" ref="AT101">IFERROR(INDEX(Regulation, $AQ101, AT$11), 0)</f>
        <v>0.5</v>
      </c>
      <c r="AU101" s="57" cm="1">
        <f t="array" ref="AU101">IFERROR(INDEX(Regulation, $AQ101, AU$11), 0)</f>
        <v>0.75</v>
      </c>
      <c r="AV101" s="57" cm="1">
        <f t="array" ref="AV101">IFERROR(INDEX(Regulation, $AQ101, AV$11), 0)</f>
        <v>1</v>
      </c>
      <c r="AW101" s="65" cm="1">
        <f t="array" ref="AW101">IFERROR(IF(Y101&gt;0, Y101, W101*X101/3600/1000/AP101 * SUMPRODUCT($AZ101:$BD101, $AR101:$AV101^2.5)), 0)</f>
        <v>0</v>
      </c>
      <c r="AX101" s="59"/>
      <c r="AY101" s="63" t="str">
        <f t="shared" si="26"/>
        <v>-</v>
      </c>
      <c r="AZ101" s="63" cm="1">
        <f t="array" ref="AZ101">IFERROR(INDEX(Kat, $AY101, AZ$11), 0)</f>
        <v>0</v>
      </c>
      <c r="BA101" s="63" cm="1">
        <f t="array" ref="BA101">IFERROR(INDEX(Kat, $AY101, BA$11), 0)</f>
        <v>0</v>
      </c>
      <c r="BB101" s="63" cm="1">
        <f t="array" ref="BB101">IFERROR(INDEX(Kat, $AY101, BB$11), 0)</f>
        <v>0</v>
      </c>
      <c r="BC101" s="63" cm="1">
        <f t="array" ref="BC101">IFERROR(INDEX(Kat, $AY101, BC$11), 0)</f>
        <v>0</v>
      </c>
      <c r="BD101" s="63" cm="1">
        <f t="array" ref="BD101">IFERROR(INDEX(Kat, $AY101, BD$11), 0)</f>
        <v>0</v>
      </c>
      <c r="BE101" s="59"/>
      <c r="BF101" s="65">
        <v>49</v>
      </c>
      <c r="BG101" s="57">
        <f t="shared" si="36"/>
        <v>0</v>
      </c>
      <c r="BH101" s="57">
        <f t="shared" si="34"/>
        <v>1</v>
      </c>
      <c r="BI101" s="59"/>
      <c r="BJ101" s="63">
        <f t="shared" si="27"/>
        <v>0</v>
      </c>
      <c r="BK101" s="57" cm="1">
        <f t="array" ref="BK101">IF(BJ101&gt;0, INDEX(T, BJ101, 4), 1)</f>
        <v>1</v>
      </c>
      <c r="BL101" s="59"/>
      <c r="BM101" s="57">
        <v>1</v>
      </c>
      <c r="BN101" s="59"/>
      <c r="BO101" s="57">
        <f t="shared" si="35"/>
        <v>1</v>
      </c>
      <c r="BP101" s="66">
        <f t="shared" si="28"/>
        <v>0</v>
      </c>
      <c r="BQ101" s="63">
        <f t="shared" si="29"/>
        <v>0</v>
      </c>
      <c r="BR101" s="63" t="str" cm="1">
        <f t="array" ref="BR101">IF($BQ101&gt;0, INDEX($BW$12:$CL$19, $BQ101, $BP101+BR$11), "-")</f>
        <v>-</v>
      </c>
      <c r="BS101" s="63" t="str" cm="1">
        <f t="array" ref="BS101">IF($BQ101&gt;0, INDEX($BW$12:$CL$19, $BQ101, $BP101+BS$11), "-")</f>
        <v>-</v>
      </c>
      <c r="BT101" s="63" t="str" cm="1">
        <f t="array" ref="BT101">IF($BQ101&gt;0, INDEX($BW$12:$CL$19, $BQ101, $BP101+BT$11), "-")</f>
        <v>-</v>
      </c>
      <c r="BU101" s="63" t="str" cm="1">
        <f t="array" ref="BU101">IF($BQ101&gt;0, INDEX($BW$12:$CL$19, $BQ101, $BP101+BU$11), "-")</f>
        <v>-</v>
      </c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</row>
    <row r="102" spans="1:91" s="86" customFormat="1" ht="14.25" x14ac:dyDescent="0.2">
      <c r="A102" s="41" cm="1">
        <f t="array" ref="A102">IFERROR(INDEX(Operation, IFERROR(MATCH($M102, Y!$B$40:$B$51, 0), IFERROR(MATCH($M102, Y!$C$40:$C$51, 0), MATCH($M102, Y!$D$40:$D$51, 0))), 4), 0)</f>
        <v>0</v>
      </c>
      <c r="B102" s="92">
        <v>91</v>
      </c>
      <c r="C102" s="7"/>
      <c r="D102" s="7"/>
      <c r="E102" s="36"/>
      <c r="F102" s="8" t="str">
        <f>IF(ISBLANK(E102), "", VLOOKUP(E102, Z!$A$2:$C$4127, 3, FALSE))</f>
        <v/>
      </c>
      <c r="G102" s="53"/>
      <c r="H102" s="82"/>
      <c r="I102" s="49"/>
      <c r="J102" s="104"/>
      <c r="K102" s="104"/>
      <c r="L102" s="105"/>
      <c r="M102" s="40"/>
      <c r="N102" s="38"/>
      <c r="O102" s="38"/>
      <c r="P102" s="38"/>
      <c r="Q102" s="37">
        <f t="shared" si="30"/>
        <v>0</v>
      </c>
      <c r="R102" s="106"/>
      <c r="S102" s="106"/>
      <c r="T102" s="105"/>
      <c r="U102" s="81"/>
      <c r="V102" s="52"/>
      <c r="W102" s="38"/>
      <c r="X102" s="38"/>
      <c r="Y102" s="38"/>
      <c r="Z102" s="37">
        <f t="shared" si="31"/>
        <v>0</v>
      </c>
      <c r="AA102" s="6"/>
      <c r="AB102" s="7"/>
      <c r="AC102" s="36"/>
      <c r="AD102" s="8" t="str">
        <f>IF(ISBLANK(AC102), "", VLOOKUP(AC102, Z!$A$2:$C$4127, 3, FALSE))</f>
        <v/>
      </c>
      <c r="AE102" s="73"/>
      <c r="AF102" s="9">
        <f t="shared" si="32"/>
        <v>0</v>
      </c>
      <c r="AG102" s="46"/>
      <c r="AH102" s="57">
        <f t="shared" si="24"/>
        <v>1</v>
      </c>
      <c r="AI102" s="63" t="str">
        <f t="shared" si="25"/>
        <v>-</v>
      </c>
      <c r="AJ102" s="57" cm="1">
        <f t="array" ref="AJ102">IFERROR(INDEX(Regulation, $AI102, AJ$11), 0)</f>
        <v>0</v>
      </c>
      <c r="AK102" s="57" cm="1">
        <f t="array" ref="AK102">IFERROR(INDEX(Regulation, $AI102, AK$11), 0)</f>
        <v>0</v>
      </c>
      <c r="AL102" s="57" cm="1">
        <f t="array" ref="AL102">IFERROR(INDEX(Regulation, $AI102, AL$11), 0)</f>
        <v>0</v>
      </c>
      <c r="AM102" s="57" cm="1">
        <f t="array" ref="AM102">IFERROR(INDEX(Regulation, $AI102, AM$11), 0)</f>
        <v>0</v>
      </c>
      <c r="AN102" s="57" cm="1">
        <f t="array" ref="AN102">IFERROR(INDEX(Regulation, $AI102, AN$11), 0)</f>
        <v>0</v>
      </c>
      <c r="AO102" s="65" cm="1">
        <f t="array" ref="AO102">IF(P102&gt;0, P102, N102*O102/3600/1000/AH102 * SUMPRODUCT($AZ102:$BD102, $AJ102:$AN102^2.5))</f>
        <v>0</v>
      </c>
      <c r="AP102" s="57">
        <f t="shared" si="33"/>
        <v>0</v>
      </c>
      <c r="AQ102" s="63">
        <v>3</v>
      </c>
      <c r="AR102" s="57" cm="1">
        <f t="array" ref="AR102">IFERROR(INDEX(Regulation, $AQ102, AR$11), 0)</f>
        <v>0</v>
      </c>
      <c r="AS102" s="57" cm="1">
        <f t="array" ref="AS102">IFERROR(INDEX(Regulation, $AQ102, AS$11), 0)</f>
        <v>0.3</v>
      </c>
      <c r="AT102" s="57" cm="1">
        <f t="array" ref="AT102">IFERROR(INDEX(Regulation, $AQ102, AT$11), 0)</f>
        <v>0.5</v>
      </c>
      <c r="AU102" s="57" cm="1">
        <f t="array" ref="AU102">IFERROR(INDEX(Regulation, $AQ102, AU$11), 0)</f>
        <v>0.75</v>
      </c>
      <c r="AV102" s="57" cm="1">
        <f t="array" ref="AV102">IFERROR(INDEX(Regulation, $AQ102, AV$11), 0)</f>
        <v>1</v>
      </c>
      <c r="AW102" s="65" cm="1">
        <f t="array" ref="AW102">IFERROR(IF(Y102&gt;0, Y102, W102*X102/3600/1000/AP102 * SUMPRODUCT($AZ102:$BD102, $AR102:$AV102^2.5)), 0)</f>
        <v>0</v>
      </c>
      <c r="AX102" s="59"/>
      <c r="AY102" s="63" t="str">
        <f t="shared" si="26"/>
        <v>-</v>
      </c>
      <c r="AZ102" s="63" cm="1">
        <f t="array" ref="AZ102">IFERROR(INDEX(Kat, $AY102, AZ$11), 0)</f>
        <v>0</v>
      </c>
      <c r="BA102" s="63" cm="1">
        <f t="array" ref="BA102">IFERROR(INDEX(Kat, $AY102, BA$11), 0)</f>
        <v>0</v>
      </c>
      <c r="BB102" s="63" cm="1">
        <f t="array" ref="BB102">IFERROR(INDEX(Kat, $AY102, BB$11), 0)</f>
        <v>0</v>
      </c>
      <c r="BC102" s="63" cm="1">
        <f t="array" ref="BC102">IFERROR(INDEX(Kat, $AY102, BC$11), 0)</f>
        <v>0</v>
      </c>
      <c r="BD102" s="63" cm="1">
        <f t="array" ref="BD102">IFERROR(INDEX(Kat, $AY102, BD$11), 0)</f>
        <v>0</v>
      </c>
      <c r="BE102" s="59"/>
      <c r="BF102" s="65">
        <v>49</v>
      </c>
      <c r="BG102" s="57">
        <f t="shared" si="36"/>
        <v>0</v>
      </c>
      <c r="BH102" s="57">
        <f t="shared" si="34"/>
        <v>1</v>
      </c>
      <c r="BI102" s="59"/>
      <c r="BJ102" s="63">
        <f t="shared" si="27"/>
        <v>0</v>
      </c>
      <c r="BK102" s="57" cm="1">
        <f t="array" ref="BK102">IF(BJ102&gt;0, INDEX(T, BJ102, 4), 1)</f>
        <v>1</v>
      </c>
      <c r="BL102" s="59"/>
      <c r="BM102" s="57">
        <v>1</v>
      </c>
      <c r="BN102" s="59"/>
      <c r="BO102" s="57">
        <f t="shared" si="35"/>
        <v>1</v>
      </c>
      <c r="BP102" s="66">
        <f t="shared" si="28"/>
        <v>0</v>
      </c>
      <c r="BQ102" s="63">
        <f t="shared" si="29"/>
        <v>0</v>
      </c>
      <c r="BR102" s="63" t="str" cm="1">
        <f t="array" ref="BR102">IF($BQ102&gt;0, INDEX($BW$12:$CL$19, $BQ102, $BP102+BR$11), "-")</f>
        <v>-</v>
      </c>
      <c r="BS102" s="63" t="str" cm="1">
        <f t="array" ref="BS102">IF($BQ102&gt;0, INDEX($BW$12:$CL$19, $BQ102, $BP102+BS$11), "-")</f>
        <v>-</v>
      </c>
      <c r="BT102" s="63" t="str" cm="1">
        <f t="array" ref="BT102">IF($BQ102&gt;0, INDEX($BW$12:$CL$19, $BQ102, $BP102+BT$11), "-")</f>
        <v>-</v>
      </c>
      <c r="BU102" s="63" t="str" cm="1">
        <f t="array" ref="BU102">IF($BQ102&gt;0, INDEX($BW$12:$CL$19, $BQ102, $BP102+BU$11), "-")</f>
        <v>-</v>
      </c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</row>
    <row r="103" spans="1:91" s="86" customFormat="1" ht="14.25" x14ac:dyDescent="0.2">
      <c r="A103" s="41" cm="1">
        <f t="array" ref="A103">IFERROR(INDEX(Operation, IFERROR(MATCH($M103, Y!$B$40:$B$51, 0), IFERROR(MATCH($M103, Y!$C$40:$C$51, 0), MATCH($M103, Y!$D$40:$D$51, 0))), 4), 0)</f>
        <v>0</v>
      </c>
      <c r="B103" s="92">
        <v>92</v>
      </c>
      <c r="C103" s="7"/>
      <c r="D103" s="7"/>
      <c r="E103" s="36"/>
      <c r="F103" s="8" t="str">
        <f>IF(ISBLANK(E103), "", VLOOKUP(E103, Z!$A$2:$C$4127, 3, FALSE))</f>
        <v/>
      </c>
      <c r="G103" s="53"/>
      <c r="H103" s="82"/>
      <c r="I103" s="49"/>
      <c r="J103" s="104"/>
      <c r="K103" s="104"/>
      <c r="L103" s="105"/>
      <c r="M103" s="40"/>
      <c r="N103" s="38"/>
      <c r="O103" s="38"/>
      <c r="P103" s="38"/>
      <c r="Q103" s="37">
        <f t="shared" si="30"/>
        <v>0</v>
      </c>
      <c r="R103" s="106"/>
      <c r="S103" s="106"/>
      <c r="T103" s="105"/>
      <c r="U103" s="81"/>
      <c r="V103" s="52"/>
      <c r="W103" s="38"/>
      <c r="X103" s="38"/>
      <c r="Y103" s="38"/>
      <c r="Z103" s="37">
        <f t="shared" si="31"/>
        <v>0</v>
      </c>
      <c r="AA103" s="6"/>
      <c r="AB103" s="7"/>
      <c r="AC103" s="36"/>
      <c r="AD103" s="8" t="str">
        <f>IF(ISBLANK(AC103), "", VLOOKUP(AC103, Z!$A$2:$C$4127, 3, FALSE))</f>
        <v/>
      </c>
      <c r="AE103" s="73"/>
      <c r="AF103" s="9">
        <f t="shared" si="32"/>
        <v>0</v>
      </c>
      <c r="AG103" s="46"/>
      <c r="AH103" s="57">
        <f t="shared" si="24"/>
        <v>1</v>
      </c>
      <c r="AI103" s="63" t="str">
        <f t="shared" si="25"/>
        <v>-</v>
      </c>
      <c r="AJ103" s="57" cm="1">
        <f t="array" ref="AJ103">IFERROR(INDEX(Regulation, $AI103, AJ$11), 0)</f>
        <v>0</v>
      </c>
      <c r="AK103" s="57" cm="1">
        <f t="array" ref="AK103">IFERROR(INDEX(Regulation, $AI103, AK$11), 0)</f>
        <v>0</v>
      </c>
      <c r="AL103" s="57" cm="1">
        <f t="array" ref="AL103">IFERROR(INDEX(Regulation, $AI103, AL$11), 0)</f>
        <v>0</v>
      </c>
      <c r="AM103" s="57" cm="1">
        <f t="array" ref="AM103">IFERROR(INDEX(Regulation, $AI103, AM$11), 0)</f>
        <v>0</v>
      </c>
      <c r="AN103" s="57" cm="1">
        <f t="array" ref="AN103">IFERROR(INDEX(Regulation, $AI103, AN$11), 0)</f>
        <v>0</v>
      </c>
      <c r="AO103" s="65" cm="1">
        <f t="array" ref="AO103">IF(P103&gt;0, P103, N103*O103/3600/1000/AH103 * SUMPRODUCT($AZ103:$BD103, $AJ103:$AN103^2.5))</f>
        <v>0</v>
      </c>
      <c r="AP103" s="57">
        <f t="shared" si="33"/>
        <v>0</v>
      </c>
      <c r="AQ103" s="63">
        <v>3</v>
      </c>
      <c r="AR103" s="57" cm="1">
        <f t="array" ref="AR103">IFERROR(INDEX(Regulation, $AQ103, AR$11), 0)</f>
        <v>0</v>
      </c>
      <c r="AS103" s="57" cm="1">
        <f t="array" ref="AS103">IFERROR(INDEX(Regulation, $AQ103, AS$11), 0)</f>
        <v>0.3</v>
      </c>
      <c r="AT103" s="57" cm="1">
        <f t="array" ref="AT103">IFERROR(INDEX(Regulation, $AQ103, AT$11), 0)</f>
        <v>0.5</v>
      </c>
      <c r="AU103" s="57" cm="1">
        <f t="array" ref="AU103">IFERROR(INDEX(Regulation, $AQ103, AU$11), 0)</f>
        <v>0.75</v>
      </c>
      <c r="AV103" s="57" cm="1">
        <f t="array" ref="AV103">IFERROR(INDEX(Regulation, $AQ103, AV$11), 0)</f>
        <v>1</v>
      </c>
      <c r="AW103" s="65" cm="1">
        <f t="array" ref="AW103">IFERROR(IF(Y103&gt;0, Y103, W103*X103/3600/1000/AP103 * SUMPRODUCT($AZ103:$BD103, $AR103:$AV103^2.5)), 0)</f>
        <v>0</v>
      </c>
      <c r="AX103" s="59"/>
      <c r="AY103" s="63" t="str">
        <f t="shared" si="26"/>
        <v>-</v>
      </c>
      <c r="AZ103" s="63" cm="1">
        <f t="array" ref="AZ103">IFERROR(INDEX(Kat, $AY103, AZ$11), 0)</f>
        <v>0</v>
      </c>
      <c r="BA103" s="63" cm="1">
        <f t="array" ref="BA103">IFERROR(INDEX(Kat, $AY103, BA$11), 0)</f>
        <v>0</v>
      </c>
      <c r="BB103" s="63" cm="1">
        <f t="array" ref="BB103">IFERROR(INDEX(Kat, $AY103, BB$11), 0)</f>
        <v>0</v>
      </c>
      <c r="BC103" s="63" cm="1">
        <f t="array" ref="BC103">IFERROR(INDEX(Kat, $AY103, BC$11), 0)</f>
        <v>0</v>
      </c>
      <c r="BD103" s="63" cm="1">
        <f t="array" ref="BD103">IFERROR(INDEX(Kat, $AY103, BD$11), 0)</f>
        <v>0</v>
      </c>
      <c r="BE103" s="59"/>
      <c r="BF103" s="65">
        <v>49</v>
      </c>
      <c r="BG103" s="57">
        <f t="shared" si="36"/>
        <v>0</v>
      </c>
      <c r="BH103" s="57">
        <f t="shared" si="34"/>
        <v>1</v>
      </c>
      <c r="BI103" s="59"/>
      <c r="BJ103" s="63">
        <f t="shared" si="27"/>
        <v>0</v>
      </c>
      <c r="BK103" s="57" cm="1">
        <f t="array" ref="BK103">IF(BJ103&gt;0, INDEX(T, BJ103, 4), 1)</f>
        <v>1</v>
      </c>
      <c r="BL103" s="59"/>
      <c r="BM103" s="57">
        <v>1</v>
      </c>
      <c r="BN103" s="59"/>
      <c r="BO103" s="57">
        <f t="shared" si="35"/>
        <v>1</v>
      </c>
      <c r="BP103" s="66">
        <f t="shared" si="28"/>
        <v>0</v>
      </c>
      <c r="BQ103" s="63">
        <f t="shared" si="29"/>
        <v>0</v>
      </c>
      <c r="BR103" s="63" t="str" cm="1">
        <f t="array" ref="BR103">IF($BQ103&gt;0, INDEX($BW$12:$CL$19, $BQ103, $BP103+BR$11), "-")</f>
        <v>-</v>
      </c>
      <c r="BS103" s="63" t="str" cm="1">
        <f t="array" ref="BS103">IF($BQ103&gt;0, INDEX($BW$12:$CL$19, $BQ103, $BP103+BS$11), "-")</f>
        <v>-</v>
      </c>
      <c r="BT103" s="63" t="str" cm="1">
        <f t="array" ref="BT103">IF($BQ103&gt;0, INDEX($BW$12:$CL$19, $BQ103, $BP103+BT$11), "-")</f>
        <v>-</v>
      </c>
      <c r="BU103" s="63" t="str" cm="1">
        <f t="array" ref="BU103">IF($BQ103&gt;0, INDEX($BW$12:$CL$19, $BQ103, $BP103+BU$11), "-")</f>
        <v>-</v>
      </c>
      <c r="BV103" s="59"/>
      <c r="BW103" s="59"/>
      <c r="BX103" s="59"/>
      <c r="BY103" s="59"/>
      <c r="BZ103" s="59"/>
      <c r="CA103" s="59"/>
      <c r="CB103" s="59"/>
      <c r="CC103" s="59"/>
      <c r="CD103" s="59"/>
      <c r="CE103" s="59"/>
      <c r="CF103" s="59"/>
      <c r="CG103" s="59"/>
      <c r="CH103" s="59"/>
      <c r="CI103" s="59"/>
      <c r="CJ103" s="59"/>
      <c r="CK103" s="59"/>
      <c r="CL103" s="59"/>
      <c r="CM103" s="59"/>
    </row>
    <row r="104" spans="1:91" s="86" customFormat="1" ht="14.25" x14ac:dyDescent="0.2">
      <c r="A104" s="41" cm="1">
        <f t="array" ref="A104">IFERROR(INDEX(Operation, IFERROR(MATCH($M104, Y!$B$40:$B$51, 0), IFERROR(MATCH($M104, Y!$C$40:$C$51, 0), MATCH($M104, Y!$D$40:$D$51, 0))), 4), 0)</f>
        <v>0</v>
      </c>
      <c r="B104" s="92">
        <v>93</v>
      </c>
      <c r="C104" s="7"/>
      <c r="D104" s="7"/>
      <c r="E104" s="36"/>
      <c r="F104" s="8" t="str">
        <f>IF(ISBLANK(E104), "", VLOOKUP(E104, Z!$A$2:$C$4127, 3, FALSE))</f>
        <v/>
      </c>
      <c r="G104" s="53"/>
      <c r="H104" s="82"/>
      <c r="I104" s="49"/>
      <c r="J104" s="104"/>
      <c r="K104" s="104"/>
      <c r="L104" s="105"/>
      <c r="M104" s="40"/>
      <c r="N104" s="38"/>
      <c r="O104" s="38"/>
      <c r="P104" s="38"/>
      <c r="Q104" s="37">
        <f t="shared" si="30"/>
        <v>0</v>
      </c>
      <c r="R104" s="106"/>
      <c r="S104" s="106"/>
      <c r="T104" s="105"/>
      <c r="U104" s="81"/>
      <c r="V104" s="52"/>
      <c r="W104" s="38"/>
      <c r="X104" s="38"/>
      <c r="Y104" s="38"/>
      <c r="Z104" s="37">
        <f t="shared" si="31"/>
        <v>0</v>
      </c>
      <c r="AA104" s="6"/>
      <c r="AB104" s="7"/>
      <c r="AC104" s="36"/>
      <c r="AD104" s="8" t="str">
        <f>IF(ISBLANK(AC104), "", VLOOKUP(AC104, Z!$A$2:$C$4127, 3, FALSE))</f>
        <v/>
      </c>
      <c r="AE104" s="73"/>
      <c r="AF104" s="9">
        <f t="shared" si="32"/>
        <v>0</v>
      </c>
      <c r="AG104" s="46"/>
      <c r="AH104" s="57">
        <f t="shared" si="24"/>
        <v>1</v>
      </c>
      <c r="AI104" s="63" t="str">
        <f t="shared" si="25"/>
        <v>-</v>
      </c>
      <c r="AJ104" s="57" cm="1">
        <f t="array" ref="AJ104">IFERROR(INDEX(Regulation, $AI104, AJ$11), 0)</f>
        <v>0</v>
      </c>
      <c r="AK104" s="57" cm="1">
        <f t="array" ref="AK104">IFERROR(INDEX(Regulation, $AI104, AK$11), 0)</f>
        <v>0</v>
      </c>
      <c r="AL104" s="57" cm="1">
        <f t="array" ref="AL104">IFERROR(INDEX(Regulation, $AI104, AL$11), 0)</f>
        <v>0</v>
      </c>
      <c r="AM104" s="57" cm="1">
        <f t="array" ref="AM104">IFERROR(INDEX(Regulation, $AI104, AM$11), 0)</f>
        <v>0</v>
      </c>
      <c r="AN104" s="57" cm="1">
        <f t="array" ref="AN104">IFERROR(INDEX(Regulation, $AI104, AN$11), 0)</f>
        <v>0</v>
      </c>
      <c r="AO104" s="65" cm="1">
        <f t="array" ref="AO104">IF(P104&gt;0, P104, N104*O104/3600/1000/AH104 * SUMPRODUCT($AZ104:$BD104, $AJ104:$AN104^2.5))</f>
        <v>0</v>
      </c>
      <c r="AP104" s="57">
        <f t="shared" si="33"/>
        <v>0</v>
      </c>
      <c r="AQ104" s="63">
        <v>3</v>
      </c>
      <c r="AR104" s="57" cm="1">
        <f t="array" ref="AR104">IFERROR(INDEX(Regulation, $AQ104, AR$11), 0)</f>
        <v>0</v>
      </c>
      <c r="AS104" s="57" cm="1">
        <f t="array" ref="AS104">IFERROR(INDEX(Regulation, $AQ104, AS$11), 0)</f>
        <v>0.3</v>
      </c>
      <c r="AT104" s="57" cm="1">
        <f t="array" ref="AT104">IFERROR(INDEX(Regulation, $AQ104, AT$11), 0)</f>
        <v>0.5</v>
      </c>
      <c r="AU104" s="57" cm="1">
        <f t="array" ref="AU104">IFERROR(INDEX(Regulation, $AQ104, AU$11), 0)</f>
        <v>0.75</v>
      </c>
      <c r="AV104" s="57" cm="1">
        <f t="array" ref="AV104">IFERROR(INDEX(Regulation, $AQ104, AV$11), 0)</f>
        <v>1</v>
      </c>
      <c r="AW104" s="65" cm="1">
        <f t="array" ref="AW104">IFERROR(IF(Y104&gt;0, Y104, W104*X104/3600/1000/AP104 * SUMPRODUCT($AZ104:$BD104, $AR104:$AV104^2.5)), 0)</f>
        <v>0</v>
      </c>
      <c r="AX104" s="59"/>
      <c r="AY104" s="63" t="str">
        <f t="shared" si="26"/>
        <v>-</v>
      </c>
      <c r="AZ104" s="63" cm="1">
        <f t="array" ref="AZ104">IFERROR(INDEX(Kat, $AY104, AZ$11), 0)</f>
        <v>0</v>
      </c>
      <c r="BA104" s="63" cm="1">
        <f t="array" ref="BA104">IFERROR(INDEX(Kat, $AY104, BA$11), 0)</f>
        <v>0</v>
      </c>
      <c r="BB104" s="63" cm="1">
        <f t="array" ref="BB104">IFERROR(INDEX(Kat, $AY104, BB$11), 0)</f>
        <v>0</v>
      </c>
      <c r="BC104" s="63" cm="1">
        <f t="array" ref="BC104">IFERROR(INDEX(Kat, $AY104, BC$11), 0)</f>
        <v>0</v>
      </c>
      <c r="BD104" s="63" cm="1">
        <f t="array" ref="BD104">IFERROR(INDEX(Kat, $AY104, BD$11), 0)</f>
        <v>0</v>
      </c>
      <c r="BE104" s="59"/>
      <c r="BF104" s="65">
        <v>49</v>
      </c>
      <c r="BG104" s="57">
        <f t="shared" si="36"/>
        <v>0</v>
      </c>
      <c r="BH104" s="57">
        <f t="shared" si="34"/>
        <v>1</v>
      </c>
      <c r="BI104" s="59"/>
      <c r="BJ104" s="63">
        <f t="shared" si="27"/>
        <v>0</v>
      </c>
      <c r="BK104" s="57" cm="1">
        <f t="array" ref="BK104">IF(BJ104&gt;0, INDEX(T, BJ104, 4), 1)</f>
        <v>1</v>
      </c>
      <c r="BL104" s="59"/>
      <c r="BM104" s="57">
        <v>1</v>
      </c>
      <c r="BN104" s="59"/>
      <c r="BO104" s="57">
        <f t="shared" si="35"/>
        <v>1</v>
      </c>
      <c r="BP104" s="66">
        <f t="shared" si="28"/>
        <v>0</v>
      </c>
      <c r="BQ104" s="63">
        <f t="shared" si="29"/>
        <v>0</v>
      </c>
      <c r="BR104" s="63" t="str" cm="1">
        <f t="array" ref="BR104">IF($BQ104&gt;0, INDEX($BW$12:$CL$19, $BQ104, $BP104+BR$11), "-")</f>
        <v>-</v>
      </c>
      <c r="BS104" s="63" t="str" cm="1">
        <f t="array" ref="BS104">IF($BQ104&gt;0, INDEX($BW$12:$CL$19, $BQ104, $BP104+BS$11), "-")</f>
        <v>-</v>
      </c>
      <c r="BT104" s="63" t="str" cm="1">
        <f t="array" ref="BT104">IF($BQ104&gt;0, INDEX($BW$12:$CL$19, $BQ104, $BP104+BT$11), "-")</f>
        <v>-</v>
      </c>
      <c r="BU104" s="63" t="str" cm="1">
        <f t="array" ref="BU104">IF($BQ104&gt;0, INDEX($BW$12:$CL$19, $BQ104, $BP104+BU$11), "-")</f>
        <v>-</v>
      </c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</row>
    <row r="105" spans="1:91" s="86" customFormat="1" ht="14.25" x14ac:dyDescent="0.2">
      <c r="A105" s="41" cm="1">
        <f t="array" ref="A105">IFERROR(INDEX(Operation, IFERROR(MATCH($M105, Y!$B$40:$B$51, 0), IFERROR(MATCH($M105, Y!$C$40:$C$51, 0), MATCH($M105, Y!$D$40:$D$51, 0))), 4), 0)</f>
        <v>0</v>
      </c>
      <c r="B105" s="92">
        <v>94</v>
      </c>
      <c r="C105" s="7"/>
      <c r="D105" s="7"/>
      <c r="E105" s="36"/>
      <c r="F105" s="8" t="str">
        <f>IF(ISBLANK(E105), "", VLOOKUP(E105, Z!$A$2:$C$4127, 3, FALSE))</f>
        <v/>
      </c>
      <c r="G105" s="53"/>
      <c r="H105" s="82"/>
      <c r="I105" s="49"/>
      <c r="J105" s="104"/>
      <c r="K105" s="104"/>
      <c r="L105" s="105"/>
      <c r="M105" s="40"/>
      <c r="N105" s="38"/>
      <c r="O105" s="38"/>
      <c r="P105" s="38"/>
      <c r="Q105" s="37">
        <f t="shared" si="30"/>
        <v>0</v>
      </c>
      <c r="R105" s="106"/>
      <c r="S105" s="106"/>
      <c r="T105" s="105"/>
      <c r="U105" s="81"/>
      <c r="V105" s="52"/>
      <c r="W105" s="38"/>
      <c r="X105" s="38"/>
      <c r="Y105" s="38"/>
      <c r="Z105" s="37">
        <f t="shared" si="31"/>
        <v>0</v>
      </c>
      <c r="AA105" s="6"/>
      <c r="AB105" s="7"/>
      <c r="AC105" s="36"/>
      <c r="AD105" s="8" t="str">
        <f>IF(ISBLANK(AC105), "", VLOOKUP(AC105, Z!$A$2:$C$4127, 3, FALSE))</f>
        <v/>
      </c>
      <c r="AE105" s="73"/>
      <c r="AF105" s="9">
        <f t="shared" si="32"/>
        <v>0</v>
      </c>
      <c r="AG105" s="46"/>
      <c r="AH105" s="57">
        <f t="shared" si="24"/>
        <v>1</v>
      </c>
      <c r="AI105" s="63" t="str">
        <f t="shared" si="25"/>
        <v>-</v>
      </c>
      <c r="AJ105" s="57" cm="1">
        <f t="array" ref="AJ105">IFERROR(INDEX(Regulation, $AI105, AJ$11), 0)</f>
        <v>0</v>
      </c>
      <c r="AK105" s="57" cm="1">
        <f t="array" ref="AK105">IFERROR(INDEX(Regulation, $AI105, AK$11), 0)</f>
        <v>0</v>
      </c>
      <c r="AL105" s="57" cm="1">
        <f t="array" ref="AL105">IFERROR(INDEX(Regulation, $AI105, AL$11), 0)</f>
        <v>0</v>
      </c>
      <c r="AM105" s="57" cm="1">
        <f t="array" ref="AM105">IFERROR(INDEX(Regulation, $AI105, AM$11), 0)</f>
        <v>0</v>
      </c>
      <c r="AN105" s="57" cm="1">
        <f t="array" ref="AN105">IFERROR(INDEX(Regulation, $AI105, AN$11), 0)</f>
        <v>0</v>
      </c>
      <c r="AO105" s="65" cm="1">
        <f t="array" ref="AO105">IF(P105&gt;0, P105, N105*O105/3600/1000/AH105 * SUMPRODUCT($AZ105:$BD105, $AJ105:$AN105^2.5))</f>
        <v>0</v>
      </c>
      <c r="AP105" s="57">
        <f t="shared" si="33"/>
        <v>0</v>
      </c>
      <c r="AQ105" s="63">
        <v>3</v>
      </c>
      <c r="AR105" s="57" cm="1">
        <f t="array" ref="AR105">IFERROR(INDEX(Regulation, $AQ105, AR$11), 0)</f>
        <v>0</v>
      </c>
      <c r="AS105" s="57" cm="1">
        <f t="array" ref="AS105">IFERROR(INDEX(Regulation, $AQ105, AS$11), 0)</f>
        <v>0.3</v>
      </c>
      <c r="AT105" s="57" cm="1">
        <f t="array" ref="AT105">IFERROR(INDEX(Regulation, $AQ105, AT$11), 0)</f>
        <v>0.5</v>
      </c>
      <c r="AU105" s="57" cm="1">
        <f t="array" ref="AU105">IFERROR(INDEX(Regulation, $AQ105, AU$11), 0)</f>
        <v>0.75</v>
      </c>
      <c r="AV105" s="57" cm="1">
        <f t="array" ref="AV105">IFERROR(INDEX(Regulation, $AQ105, AV$11), 0)</f>
        <v>1</v>
      </c>
      <c r="AW105" s="65" cm="1">
        <f t="array" ref="AW105">IFERROR(IF(Y105&gt;0, Y105, W105*X105/3600/1000/AP105 * SUMPRODUCT($AZ105:$BD105, $AR105:$AV105^2.5)), 0)</f>
        <v>0</v>
      </c>
      <c r="AX105" s="59"/>
      <c r="AY105" s="63" t="str">
        <f t="shared" si="26"/>
        <v>-</v>
      </c>
      <c r="AZ105" s="63" cm="1">
        <f t="array" ref="AZ105">IFERROR(INDEX(Kat, $AY105, AZ$11), 0)</f>
        <v>0</v>
      </c>
      <c r="BA105" s="63" cm="1">
        <f t="array" ref="BA105">IFERROR(INDEX(Kat, $AY105, BA$11), 0)</f>
        <v>0</v>
      </c>
      <c r="BB105" s="63" cm="1">
        <f t="array" ref="BB105">IFERROR(INDEX(Kat, $AY105, BB$11), 0)</f>
        <v>0</v>
      </c>
      <c r="BC105" s="63" cm="1">
        <f t="array" ref="BC105">IFERROR(INDEX(Kat, $AY105, BC$11), 0)</f>
        <v>0</v>
      </c>
      <c r="BD105" s="63" cm="1">
        <f t="array" ref="BD105">IFERROR(INDEX(Kat, $AY105, BD$11), 0)</f>
        <v>0</v>
      </c>
      <c r="BE105" s="59"/>
      <c r="BF105" s="65">
        <v>49</v>
      </c>
      <c r="BG105" s="57">
        <f t="shared" si="36"/>
        <v>0</v>
      </c>
      <c r="BH105" s="57">
        <f t="shared" si="34"/>
        <v>1</v>
      </c>
      <c r="BI105" s="59"/>
      <c r="BJ105" s="63">
        <f t="shared" si="27"/>
        <v>0</v>
      </c>
      <c r="BK105" s="57" cm="1">
        <f t="array" ref="BK105">IF(BJ105&gt;0, INDEX(T, BJ105, 4), 1)</f>
        <v>1</v>
      </c>
      <c r="BL105" s="59"/>
      <c r="BM105" s="57">
        <v>1</v>
      </c>
      <c r="BN105" s="59"/>
      <c r="BO105" s="57">
        <f t="shared" si="35"/>
        <v>1</v>
      </c>
      <c r="BP105" s="66">
        <f t="shared" si="28"/>
        <v>0</v>
      </c>
      <c r="BQ105" s="63">
        <f t="shared" si="29"/>
        <v>0</v>
      </c>
      <c r="BR105" s="63" t="str" cm="1">
        <f t="array" ref="BR105">IF($BQ105&gt;0, INDEX($BW$12:$CL$19, $BQ105, $BP105+BR$11), "-")</f>
        <v>-</v>
      </c>
      <c r="BS105" s="63" t="str" cm="1">
        <f t="array" ref="BS105">IF($BQ105&gt;0, INDEX($BW$12:$CL$19, $BQ105, $BP105+BS$11), "-")</f>
        <v>-</v>
      </c>
      <c r="BT105" s="63" t="str" cm="1">
        <f t="array" ref="BT105">IF($BQ105&gt;0, INDEX($BW$12:$CL$19, $BQ105, $BP105+BT$11), "-")</f>
        <v>-</v>
      </c>
      <c r="BU105" s="63" t="str" cm="1">
        <f t="array" ref="BU105">IF($BQ105&gt;0, INDEX($BW$12:$CL$19, $BQ105, $BP105+BU$11), "-")</f>
        <v>-</v>
      </c>
      <c r="BV105" s="59"/>
      <c r="BW105" s="59"/>
      <c r="BX105" s="59"/>
      <c r="BY105" s="59"/>
      <c r="BZ105" s="59"/>
      <c r="CA105" s="59"/>
      <c r="CB105" s="59"/>
      <c r="CC105" s="59"/>
      <c r="CD105" s="59"/>
      <c r="CE105" s="59"/>
      <c r="CF105" s="59"/>
      <c r="CG105" s="59"/>
      <c r="CH105" s="59"/>
      <c r="CI105" s="59"/>
      <c r="CJ105" s="59"/>
      <c r="CK105" s="59"/>
      <c r="CL105" s="59"/>
      <c r="CM105" s="59"/>
    </row>
    <row r="106" spans="1:91" s="86" customFormat="1" ht="14.25" x14ac:dyDescent="0.2">
      <c r="A106" s="41" cm="1">
        <f t="array" ref="A106">IFERROR(INDEX(Operation, IFERROR(MATCH($M106, Y!$B$40:$B$51, 0), IFERROR(MATCH($M106, Y!$C$40:$C$51, 0), MATCH($M106, Y!$D$40:$D$51, 0))), 4), 0)</f>
        <v>0</v>
      </c>
      <c r="B106" s="92">
        <v>95</v>
      </c>
      <c r="C106" s="7"/>
      <c r="D106" s="7"/>
      <c r="E106" s="36"/>
      <c r="F106" s="8" t="str">
        <f>IF(ISBLANK(E106), "", VLOOKUP(E106, Z!$A$2:$C$4127, 3, FALSE))</f>
        <v/>
      </c>
      <c r="G106" s="53"/>
      <c r="H106" s="82"/>
      <c r="I106" s="49"/>
      <c r="J106" s="104"/>
      <c r="K106" s="104"/>
      <c r="L106" s="105"/>
      <c r="M106" s="40"/>
      <c r="N106" s="38"/>
      <c r="O106" s="38"/>
      <c r="P106" s="38"/>
      <c r="Q106" s="37">
        <f t="shared" si="30"/>
        <v>0</v>
      </c>
      <c r="R106" s="106"/>
      <c r="S106" s="106"/>
      <c r="T106" s="105"/>
      <c r="U106" s="81"/>
      <c r="V106" s="52"/>
      <c r="W106" s="38"/>
      <c r="X106" s="38"/>
      <c r="Y106" s="38"/>
      <c r="Z106" s="37">
        <f t="shared" si="31"/>
        <v>0</v>
      </c>
      <c r="AA106" s="6"/>
      <c r="AB106" s="7"/>
      <c r="AC106" s="36"/>
      <c r="AD106" s="8" t="str">
        <f>IF(ISBLANK(AC106), "", VLOOKUP(AC106, Z!$A$2:$C$4127, 3, FALSE))</f>
        <v/>
      </c>
      <c r="AE106" s="73"/>
      <c r="AF106" s="9">
        <f t="shared" si="32"/>
        <v>0</v>
      </c>
      <c r="AG106" s="46"/>
      <c r="AH106" s="57">
        <f t="shared" si="24"/>
        <v>1</v>
      </c>
      <c r="AI106" s="63" t="str">
        <f t="shared" si="25"/>
        <v>-</v>
      </c>
      <c r="AJ106" s="57" cm="1">
        <f t="array" ref="AJ106">IFERROR(INDEX(Regulation, $AI106, AJ$11), 0)</f>
        <v>0</v>
      </c>
      <c r="AK106" s="57" cm="1">
        <f t="array" ref="AK106">IFERROR(INDEX(Regulation, $AI106, AK$11), 0)</f>
        <v>0</v>
      </c>
      <c r="AL106" s="57" cm="1">
        <f t="array" ref="AL106">IFERROR(INDEX(Regulation, $AI106, AL$11), 0)</f>
        <v>0</v>
      </c>
      <c r="AM106" s="57" cm="1">
        <f t="array" ref="AM106">IFERROR(INDEX(Regulation, $AI106, AM$11), 0)</f>
        <v>0</v>
      </c>
      <c r="AN106" s="57" cm="1">
        <f t="array" ref="AN106">IFERROR(INDEX(Regulation, $AI106, AN$11), 0)</f>
        <v>0</v>
      </c>
      <c r="AO106" s="65" cm="1">
        <f t="array" ref="AO106">IF(P106&gt;0, P106, N106*O106/3600/1000/AH106 * SUMPRODUCT($AZ106:$BD106, $AJ106:$AN106^2.5))</f>
        <v>0</v>
      </c>
      <c r="AP106" s="57">
        <f t="shared" si="33"/>
        <v>0</v>
      </c>
      <c r="AQ106" s="63">
        <v>3</v>
      </c>
      <c r="AR106" s="57" cm="1">
        <f t="array" ref="AR106">IFERROR(INDEX(Regulation, $AQ106, AR$11), 0)</f>
        <v>0</v>
      </c>
      <c r="AS106" s="57" cm="1">
        <f t="array" ref="AS106">IFERROR(INDEX(Regulation, $AQ106, AS$11), 0)</f>
        <v>0.3</v>
      </c>
      <c r="AT106" s="57" cm="1">
        <f t="array" ref="AT106">IFERROR(INDEX(Regulation, $AQ106, AT$11), 0)</f>
        <v>0.5</v>
      </c>
      <c r="AU106" s="57" cm="1">
        <f t="array" ref="AU106">IFERROR(INDEX(Regulation, $AQ106, AU$11), 0)</f>
        <v>0.75</v>
      </c>
      <c r="AV106" s="57" cm="1">
        <f t="array" ref="AV106">IFERROR(INDEX(Regulation, $AQ106, AV$11), 0)</f>
        <v>1</v>
      </c>
      <c r="AW106" s="65" cm="1">
        <f t="array" ref="AW106">IFERROR(IF(Y106&gt;0, Y106, W106*X106/3600/1000/AP106 * SUMPRODUCT($AZ106:$BD106, $AR106:$AV106^2.5)), 0)</f>
        <v>0</v>
      </c>
      <c r="AX106" s="59"/>
      <c r="AY106" s="63" t="str">
        <f t="shared" si="26"/>
        <v>-</v>
      </c>
      <c r="AZ106" s="63" cm="1">
        <f t="array" ref="AZ106">IFERROR(INDEX(Kat, $AY106, AZ$11), 0)</f>
        <v>0</v>
      </c>
      <c r="BA106" s="63" cm="1">
        <f t="array" ref="BA106">IFERROR(INDEX(Kat, $AY106, BA$11), 0)</f>
        <v>0</v>
      </c>
      <c r="BB106" s="63" cm="1">
        <f t="array" ref="BB106">IFERROR(INDEX(Kat, $AY106, BB$11), 0)</f>
        <v>0</v>
      </c>
      <c r="BC106" s="63" cm="1">
        <f t="array" ref="BC106">IFERROR(INDEX(Kat, $AY106, BC$11), 0)</f>
        <v>0</v>
      </c>
      <c r="BD106" s="63" cm="1">
        <f t="array" ref="BD106">IFERROR(INDEX(Kat, $AY106, BD$11), 0)</f>
        <v>0</v>
      </c>
      <c r="BE106" s="59"/>
      <c r="BF106" s="65">
        <v>49</v>
      </c>
      <c r="BG106" s="57">
        <f t="shared" si="36"/>
        <v>0</v>
      </c>
      <c r="BH106" s="57">
        <f t="shared" si="34"/>
        <v>1</v>
      </c>
      <c r="BI106" s="59"/>
      <c r="BJ106" s="63">
        <f t="shared" si="27"/>
        <v>0</v>
      </c>
      <c r="BK106" s="57" cm="1">
        <f t="array" ref="BK106">IF(BJ106&gt;0, INDEX(T, BJ106, 4), 1)</f>
        <v>1</v>
      </c>
      <c r="BL106" s="59"/>
      <c r="BM106" s="57">
        <v>1</v>
      </c>
      <c r="BN106" s="59"/>
      <c r="BO106" s="57">
        <f t="shared" si="35"/>
        <v>1</v>
      </c>
      <c r="BP106" s="66">
        <f t="shared" si="28"/>
        <v>0</v>
      </c>
      <c r="BQ106" s="63">
        <f t="shared" si="29"/>
        <v>0</v>
      </c>
      <c r="BR106" s="63" t="str" cm="1">
        <f t="array" ref="BR106">IF($BQ106&gt;0, INDEX($BW$12:$CL$19, $BQ106, $BP106+BR$11), "-")</f>
        <v>-</v>
      </c>
      <c r="BS106" s="63" t="str" cm="1">
        <f t="array" ref="BS106">IF($BQ106&gt;0, INDEX($BW$12:$CL$19, $BQ106, $BP106+BS$11), "-")</f>
        <v>-</v>
      </c>
      <c r="BT106" s="63" t="str" cm="1">
        <f t="array" ref="BT106">IF($BQ106&gt;0, INDEX($BW$12:$CL$19, $BQ106, $BP106+BT$11), "-")</f>
        <v>-</v>
      </c>
      <c r="BU106" s="63" t="str" cm="1">
        <f t="array" ref="BU106">IF($BQ106&gt;0, INDEX($BW$12:$CL$19, $BQ106, $BP106+BU$11), "-")</f>
        <v>-</v>
      </c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</row>
    <row r="107" spans="1:91" s="86" customFormat="1" ht="14.25" x14ac:dyDescent="0.2">
      <c r="A107" s="41" cm="1">
        <f t="array" ref="A107">IFERROR(INDEX(Operation, IFERROR(MATCH($M107, Y!$B$40:$B$51, 0), IFERROR(MATCH($M107, Y!$C$40:$C$51, 0), MATCH($M107, Y!$D$40:$D$51, 0))), 4), 0)</f>
        <v>0</v>
      </c>
      <c r="B107" s="92">
        <v>96</v>
      </c>
      <c r="C107" s="7"/>
      <c r="D107" s="7"/>
      <c r="E107" s="36"/>
      <c r="F107" s="8" t="str">
        <f>IF(ISBLANK(E107), "", VLOOKUP(E107, Z!$A$2:$C$4127, 3, FALSE))</f>
        <v/>
      </c>
      <c r="G107" s="53"/>
      <c r="H107" s="82"/>
      <c r="I107" s="49"/>
      <c r="J107" s="104"/>
      <c r="K107" s="104"/>
      <c r="L107" s="105"/>
      <c r="M107" s="40"/>
      <c r="N107" s="38"/>
      <c r="O107" s="38"/>
      <c r="P107" s="38"/>
      <c r="Q107" s="37">
        <f t="shared" si="30"/>
        <v>0</v>
      </c>
      <c r="R107" s="106"/>
      <c r="S107" s="106"/>
      <c r="T107" s="105"/>
      <c r="U107" s="81"/>
      <c r="V107" s="52"/>
      <c r="W107" s="38"/>
      <c r="X107" s="38"/>
      <c r="Y107" s="38"/>
      <c r="Z107" s="37">
        <f t="shared" si="31"/>
        <v>0</v>
      </c>
      <c r="AA107" s="6"/>
      <c r="AB107" s="7"/>
      <c r="AC107" s="36"/>
      <c r="AD107" s="8" t="str">
        <f>IF(ISBLANK(AC107), "", VLOOKUP(AC107, Z!$A$2:$C$4127, 3, FALSE))</f>
        <v/>
      </c>
      <c r="AE107" s="73"/>
      <c r="AF107" s="9">
        <f t="shared" si="32"/>
        <v>0</v>
      </c>
      <c r="AG107" s="46"/>
      <c r="AH107" s="57">
        <f t="shared" si="24"/>
        <v>1</v>
      </c>
      <c r="AI107" s="63" t="str">
        <f t="shared" si="25"/>
        <v>-</v>
      </c>
      <c r="AJ107" s="57" cm="1">
        <f t="array" ref="AJ107">IFERROR(INDEX(Regulation, $AI107, AJ$11), 0)</f>
        <v>0</v>
      </c>
      <c r="AK107" s="57" cm="1">
        <f t="array" ref="AK107">IFERROR(INDEX(Regulation, $AI107, AK$11), 0)</f>
        <v>0</v>
      </c>
      <c r="AL107" s="57" cm="1">
        <f t="array" ref="AL107">IFERROR(INDEX(Regulation, $AI107, AL$11), 0)</f>
        <v>0</v>
      </c>
      <c r="AM107" s="57" cm="1">
        <f t="array" ref="AM107">IFERROR(INDEX(Regulation, $AI107, AM$11), 0)</f>
        <v>0</v>
      </c>
      <c r="AN107" s="57" cm="1">
        <f t="array" ref="AN107">IFERROR(INDEX(Regulation, $AI107, AN$11), 0)</f>
        <v>0</v>
      </c>
      <c r="AO107" s="65" cm="1">
        <f t="array" ref="AO107">IF(P107&gt;0, P107, N107*O107/3600/1000/AH107 * SUMPRODUCT($AZ107:$BD107, $AJ107:$AN107^2.5))</f>
        <v>0</v>
      </c>
      <c r="AP107" s="57">
        <f t="shared" si="33"/>
        <v>0</v>
      </c>
      <c r="AQ107" s="63">
        <v>3</v>
      </c>
      <c r="AR107" s="57" cm="1">
        <f t="array" ref="AR107">IFERROR(INDEX(Regulation, $AQ107, AR$11), 0)</f>
        <v>0</v>
      </c>
      <c r="AS107" s="57" cm="1">
        <f t="array" ref="AS107">IFERROR(INDEX(Regulation, $AQ107, AS$11), 0)</f>
        <v>0.3</v>
      </c>
      <c r="AT107" s="57" cm="1">
        <f t="array" ref="AT107">IFERROR(INDEX(Regulation, $AQ107, AT$11), 0)</f>
        <v>0.5</v>
      </c>
      <c r="AU107" s="57" cm="1">
        <f t="array" ref="AU107">IFERROR(INDEX(Regulation, $AQ107, AU$11), 0)</f>
        <v>0.75</v>
      </c>
      <c r="AV107" s="57" cm="1">
        <f t="array" ref="AV107">IFERROR(INDEX(Regulation, $AQ107, AV$11), 0)</f>
        <v>1</v>
      </c>
      <c r="AW107" s="65" cm="1">
        <f t="array" ref="AW107">IFERROR(IF(Y107&gt;0, Y107, W107*X107/3600/1000/AP107 * SUMPRODUCT($AZ107:$BD107, $AR107:$AV107^2.5)), 0)</f>
        <v>0</v>
      </c>
      <c r="AX107" s="59"/>
      <c r="AY107" s="63" t="str">
        <f t="shared" si="26"/>
        <v>-</v>
      </c>
      <c r="AZ107" s="63" cm="1">
        <f t="array" ref="AZ107">IFERROR(INDEX(Kat, $AY107, AZ$11), 0)</f>
        <v>0</v>
      </c>
      <c r="BA107" s="63" cm="1">
        <f t="array" ref="BA107">IFERROR(INDEX(Kat, $AY107, BA$11), 0)</f>
        <v>0</v>
      </c>
      <c r="BB107" s="63" cm="1">
        <f t="array" ref="BB107">IFERROR(INDEX(Kat, $AY107, BB$11), 0)</f>
        <v>0</v>
      </c>
      <c r="BC107" s="63" cm="1">
        <f t="array" ref="BC107">IFERROR(INDEX(Kat, $AY107, BC$11), 0)</f>
        <v>0</v>
      </c>
      <c r="BD107" s="63" cm="1">
        <f t="array" ref="BD107">IFERROR(INDEX(Kat, $AY107, BD$11), 0)</f>
        <v>0</v>
      </c>
      <c r="BE107" s="59"/>
      <c r="BF107" s="65">
        <v>49</v>
      </c>
      <c r="BG107" s="57">
        <f t="shared" si="36"/>
        <v>0</v>
      </c>
      <c r="BH107" s="57">
        <f t="shared" si="34"/>
        <v>1</v>
      </c>
      <c r="BI107" s="59"/>
      <c r="BJ107" s="63">
        <f t="shared" si="27"/>
        <v>0</v>
      </c>
      <c r="BK107" s="57" cm="1">
        <f t="array" ref="BK107">IF(BJ107&gt;0, INDEX(T, BJ107, 4), 1)</f>
        <v>1</v>
      </c>
      <c r="BL107" s="59"/>
      <c r="BM107" s="57">
        <v>1</v>
      </c>
      <c r="BN107" s="59"/>
      <c r="BO107" s="57">
        <f t="shared" si="35"/>
        <v>1</v>
      </c>
      <c r="BP107" s="66">
        <f t="shared" si="28"/>
        <v>0</v>
      </c>
      <c r="BQ107" s="63">
        <f t="shared" si="29"/>
        <v>0</v>
      </c>
      <c r="BR107" s="63" t="str" cm="1">
        <f t="array" ref="BR107">IF($BQ107&gt;0, INDEX($BW$12:$CL$19, $BQ107, $BP107+BR$11), "-")</f>
        <v>-</v>
      </c>
      <c r="BS107" s="63" t="str" cm="1">
        <f t="array" ref="BS107">IF($BQ107&gt;0, INDEX($BW$12:$CL$19, $BQ107, $BP107+BS$11), "-")</f>
        <v>-</v>
      </c>
      <c r="BT107" s="63" t="str" cm="1">
        <f t="array" ref="BT107">IF($BQ107&gt;0, INDEX($BW$12:$CL$19, $BQ107, $BP107+BT$11), "-")</f>
        <v>-</v>
      </c>
      <c r="BU107" s="63" t="str" cm="1">
        <f t="array" ref="BU107">IF($BQ107&gt;0, INDEX($BW$12:$CL$19, $BQ107, $BP107+BU$11), "-")</f>
        <v>-</v>
      </c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</row>
    <row r="108" spans="1:91" s="86" customFormat="1" ht="14.25" x14ac:dyDescent="0.2">
      <c r="A108" s="41" cm="1">
        <f t="array" ref="A108">IFERROR(INDEX(Operation, IFERROR(MATCH($M108, Y!$B$40:$B$51, 0), IFERROR(MATCH($M108, Y!$C$40:$C$51, 0), MATCH($M108, Y!$D$40:$D$51, 0))), 4), 0)</f>
        <v>0</v>
      </c>
      <c r="B108" s="92">
        <v>97</v>
      </c>
      <c r="C108" s="7"/>
      <c r="D108" s="7"/>
      <c r="E108" s="36"/>
      <c r="F108" s="8" t="str">
        <f>IF(ISBLANK(E108), "", VLOOKUP(E108, Z!$A$2:$C$4127, 3, FALSE))</f>
        <v/>
      </c>
      <c r="G108" s="53"/>
      <c r="H108" s="82"/>
      <c r="I108" s="49"/>
      <c r="J108" s="104"/>
      <c r="K108" s="104"/>
      <c r="L108" s="105"/>
      <c r="M108" s="40"/>
      <c r="N108" s="38"/>
      <c r="O108" s="38"/>
      <c r="P108" s="38"/>
      <c r="Q108" s="37">
        <f t="shared" si="30"/>
        <v>0</v>
      </c>
      <c r="R108" s="106"/>
      <c r="S108" s="106"/>
      <c r="T108" s="105"/>
      <c r="U108" s="81"/>
      <c r="V108" s="52"/>
      <c r="W108" s="38"/>
      <c r="X108" s="38"/>
      <c r="Y108" s="38"/>
      <c r="Z108" s="37">
        <f t="shared" si="31"/>
        <v>0</v>
      </c>
      <c r="AA108" s="6"/>
      <c r="AB108" s="7"/>
      <c r="AC108" s="36"/>
      <c r="AD108" s="8" t="str">
        <f>IF(ISBLANK(AC108), "", VLOOKUP(AC108, Z!$A$2:$C$4127, 3, FALSE))</f>
        <v/>
      </c>
      <c r="AE108" s="73"/>
      <c r="AF108" s="9">
        <f t="shared" si="32"/>
        <v>0</v>
      </c>
      <c r="AG108" s="46"/>
      <c r="AH108" s="57">
        <f t="shared" si="24"/>
        <v>1</v>
      </c>
      <c r="AI108" s="63" t="str">
        <f t="shared" si="25"/>
        <v>-</v>
      </c>
      <c r="AJ108" s="57" cm="1">
        <f t="array" ref="AJ108">IFERROR(INDEX(Regulation, $AI108, AJ$11), 0)</f>
        <v>0</v>
      </c>
      <c r="AK108" s="57" cm="1">
        <f t="array" ref="AK108">IFERROR(INDEX(Regulation, $AI108, AK$11), 0)</f>
        <v>0</v>
      </c>
      <c r="AL108" s="57" cm="1">
        <f t="array" ref="AL108">IFERROR(INDEX(Regulation, $AI108, AL$11), 0)</f>
        <v>0</v>
      </c>
      <c r="AM108" s="57" cm="1">
        <f t="array" ref="AM108">IFERROR(INDEX(Regulation, $AI108, AM$11), 0)</f>
        <v>0</v>
      </c>
      <c r="AN108" s="57" cm="1">
        <f t="array" ref="AN108">IFERROR(INDEX(Regulation, $AI108, AN$11), 0)</f>
        <v>0</v>
      </c>
      <c r="AO108" s="65" cm="1">
        <f t="array" ref="AO108">IF(P108&gt;0, P108, N108*O108/3600/1000/AH108 * SUMPRODUCT($AZ108:$BD108, $AJ108:$AN108^2.5))</f>
        <v>0</v>
      </c>
      <c r="AP108" s="57">
        <f t="shared" si="33"/>
        <v>0</v>
      </c>
      <c r="AQ108" s="63">
        <v>3</v>
      </c>
      <c r="AR108" s="57" cm="1">
        <f t="array" ref="AR108">IFERROR(INDEX(Regulation, $AQ108, AR$11), 0)</f>
        <v>0</v>
      </c>
      <c r="AS108" s="57" cm="1">
        <f t="array" ref="AS108">IFERROR(INDEX(Regulation, $AQ108, AS$11), 0)</f>
        <v>0.3</v>
      </c>
      <c r="AT108" s="57" cm="1">
        <f t="array" ref="AT108">IFERROR(INDEX(Regulation, $AQ108, AT$11), 0)</f>
        <v>0.5</v>
      </c>
      <c r="AU108" s="57" cm="1">
        <f t="array" ref="AU108">IFERROR(INDEX(Regulation, $AQ108, AU$11), 0)</f>
        <v>0.75</v>
      </c>
      <c r="AV108" s="57" cm="1">
        <f t="array" ref="AV108">IFERROR(INDEX(Regulation, $AQ108, AV$11), 0)</f>
        <v>1</v>
      </c>
      <c r="AW108" s="65" cm="1">
        <f t="array" ref="AW108">IFERROR(IF(Y108&gt;0, Y108, W108*X108/3600/1000/AP108 * SUMPRODUCT($AZ108:$BD108, $AR108:$AV108^2.5)), 0)</f>
        <v>0</v>
      </c>
      <c r="AX108" s="59"/>
      <c r="AY108" s="63" t="str">
        <f t="shared" si="26"/>
        <v>-</v>
      </c>
      <c r="AZ108" s="63" cm="1">
        <f t="array" ref="AZ108">IFERROR(INDEX(Kat, $AY108, AZ$11), 0)</f>
        <v>0</v>
      </c>
      <c r="BA108" s="63" cm="1">
        <f t="array" ref="BA108">IFERROR(INDEX(Kat, $AY108, BA$11), 0)</f>
        <v>0</v>
      </c>
      <c r="BB108" s="63" cm="1">
        <f t="array" ref="BB108">IFERROR(INDEX(Kat, $AY108, BB$11), 0)</f>
        <v>0</v>
      </c>
      <c r="BC108" s="63" cm="1">
        <f t="array" ref="BC108">IFERROR(INDEX(Kat, $AY108, BC$11), 0)</f>
        <v>0</v>
      </c>
      <c r="BD108" s="63" cm="1">
        <f t="array" ref="BD108">IFERROR(INDEX(Kat, $AY108, BD$11), 0)</f>
        <v>0</v>
      </c>
      <c r="BE108" s="59"/>
      <c r="BF108" s="65">
        <v>49</v>
      </c>
      <c r="BG108" s="57">
        <f t="shared" si="36"/>
        <v>0</v>
      </c>
      <c r="BH108" s="57">
        <f t="shared" si="34"/>
        <v>1</v>
      </c>
      <c r="BI108" s="59"/>
      <c r="BJ108" s="63">
        <f t="shared" si="27"/>
        <v>0</v>
      </c>
      <c r="BK108" s="57" cm="1">
        <f t="array" ref="BK108">IF(BJ108&gt;0, INDEX(T, BJ108, 4), 1)</f>
        <v>1</v>
      </c>
      <c r="BL108" s="59"/>
      <c r="BM108" s="57">
        <v>1</v>
      </c>
      <c r="BN108" s="59"/>
      <c r="BO108" s="57">
        <f t="shared" si="35"/>
        <v>1</v>
      </c>
      <c r="BP108" s="66">
        <f t="shared" si="28"/>
        <v>0</v>
      </c>
      <c r="BQ108" s="63">
        <f t="shared" si="29"/>
        <v>0</v>
      </c>
      <c r="BR108" s="63" t="str" cm="1">
        <f t="array" ref="BR108">IF($BQ108&gt;0, INDEX($BW$12:$CL$19, $BQ108, $BP108+BR$11), "-")</f>
        <v>-</v>
      </c>
      <c r="BS108" s="63" t="str" cm="1">
        <f t="array" ref="BS108">IF($BQ108&gt;0, INDEX($BW$12:$CL$19, $BQ108, $BP108+BS$11), "-")</f>
        <v>-</v>
      </c>
      <c r="BT108" s="63" t="str" cm="1">
        <f t="array" ref="BT108">IF($BQ108&gt;0, INDEX($BW$12:$CL$19, $BQ108, $BP108+BT$11), "-")</f>
        <v>-</v>
      </c>
      <c r="BU108" s="63" t="str" cm="1">
        <f t="array" ref="BU108">IF($BQ108&gt;0, INDEX($BW$12:$CL$19, $BQ108, $BP108+BU$11), "-")</f>
        <v>-</v>
      </c>
      <c r="BV108" s="59"/>
      <c r="BW108" s="59"/>
      <c r="BX108" s="59"/>
      <c r="BY108" s="59"/>
      <c r="BZ108" s="59"/>
      <c r="CA108" s="59"/>
      <c r="CB108" s="59"/>
      <c r="CC108" s="59"/>
      <c r="CD108" s="59"/>
      <c r="CE108" s="59"/>
      <c r="CF108" s="59"/>
      <c r="CG108" s="59"/>
      <c r="CH108" s="59"/>
      <c r="CI108" s="59"/>
      <c r="CJ108" s="59"/>
      <c r="CK108" s="59"/>
      <c r="CL108" s="59"/>
      <c r="CM108" s="59"/>
    </row>
    <row r="109" spans="1:91" s="86" customFormat="1" ht="14.25" x14ac:dyDescent="0.2">
      <c r="A109" s="41" cm="1">
        <f t="array" ref="A109">IFERROR(INDEX(Operation, IFERROR(MATCH($M109, Y!$B$40:$B$51, 0), IFERROR(MATCH($M109, Y!$C$40:$C$51, 0), MATCH($M109, Y!$D$40:$D$51, 0))), 4), 0)</f>
        <v>0</v>
      </c>
      <c r="B109" s="92">
        <v>98</v>
      </c>
      <c r="C109" s="7"/>
      <c r="D109" s="7"/>
      <c r="E109" s="36"/>
      <c r="F109" s="8" t="str">
        <f>IF(ISBLANK(E109), "", VLOOKUP(E109, Z!$A$2:$C$4127, 3, FALSE))</f>
        <v/>
      </c>
      <c r="G109" s="53"/>
      <c r="H109" s="82"/>
      <c r="I109" s="49"/>
      <c r="J109" s="104"/>
      <c r="K109" s="104"/>
      <c r="L109" s="105"/>
      <c r="M109" s="40"/>
      <c r="N109" s="38"/>
      <c r="O109" s="38"/>
      <c r="P109" s="38"/>
      <c r="Q109" s="37">
        <f t="shared" si="30"/>
        <v>0</v>
      </c>
      <c r="R109" s="106"/>
      <c r="S109" s="106"/>
      <c r="T109" s="105"/>
      <c r="U109" s="81"/>
      <c r="V109" s="52"/>
      <c r="W109" s="38"/>
      <c r="X109" s="38"/>
      <c r="Y109" s="38"/>
      <c r="Z109" s="37">
        <f t="shared" si="31"/>
        <v>0</v>
      </c>
      <c r="AA109" s="6"/>
      <c r="AB109" s="7"/>
      <c r="AC109" s="36"/>
      <c r="AD109" s="8" t="str">
        <f>IF(ISBLANK(AC109), "", VLOOKUP(AC109, Z!$A$2:$C$4127, 3, FALSE))</f>
        <v/>
      </c>
      <c r="AE109" s="73"/>
      <c r="AF109" s="9">
        <f t="shared" si="32"/>
        <v>0</v>
      </c>
      <c r="AG109" s="46"/>
      <c r="AH109" s="57">
        <f t="shared" si="24"/>
        <v>1</v>
      </c>
      <c r="AI109" s="63" t="str">
        <f t="shared" si="25"/>
        <v>-</v>
      </c>
      <c r="AJ109" s="57" cm="1">
        <f t="array" ref="AJ109">IFERROR(INDEX(Regulation, $AI109, AJ$11), 0)</f>
        <v>0</v>
      </c>
      <c r="AK109" s="57" cm="1">
        <f t="array" ref="AK109">IFERROR(INDEX(Regulation, $AI109, AK$11), 0)</f>
        <v>0</v>
      </c>
      <c r="AL109" s="57" cm="1">
        <f t="array" ref="AL109">IFERROR(INDEX(Regulation, $AI109, AL$11), 0)</f>
        <v>0</v>
      </c>
      <c r="AM109" s="57" cm="1">
        <f t="array" ref="AM109">IFERROR(INDEX(Regulation, $AI109, AM$11), 0)</f>
        <v>0</v>
      </c>
      <c r="AN109" s="57" cm="1">
        <f t="array" ref="AN109">IFERROR(INDEX(Regulation, $AI109, AN$11), 0)</f>
        <v>0</v>
      </c>
      <c r="AO109" s="65" cm="1">
        <f t="array" ref="AO109">IF(P109&gt;0, P109, N109*O109/3600/1000/AH109 * SUMPRODUCT($AZ109:$BD109, $AJ109:$AN109^2.5))</f>
        <v>0</v>
      </c>
      <c r="AP109" s="57">
        <f t="shared" si="33"/>
        <v>0</v>
      </c>
      <c r="AQ109" s="63">
        <v>3</v>
      </c>
      <c r="AR109" s="57" cm="1">
        <f t="array" ref="AR109">IFERROR(INDEX(Regulation, $AQ109, AR$11), 0)</f>
        <v>0</v>
      </c>
      <c r="AS109" s="57" cm="1">
        <f t="array" ref="AS109">IFERROR(INDEX(Regulation, $AQ109, AS$11), 0)</f>
        <v>0.3</v>
      </c>
      <c r="AT109" s="57" cm="1">
        <f t="array" ref="AT109">IFERROR(INDEX(Regulation, $AQ109, AT$11), 0)</f>
        <v>0.5</v>
      </c>
      <c r="AU109" s="57" cm="1">
        <f t="array" ref="AU109">IFERROR(INDEX(Regulation, $AQ109, AU$11), 0)</f>
        <v>0.75</v>
      </c>
      <c r="AV109" s="57" cm="1">
        <f t="array" ref="AV109">IFERROR(INDEX(Regulation, $AQ109, AV$11), 0)</f>
        <v>1</v>
      </c>
      <c r="AW109" s="65" cm="1">
        <f t="array" ref="AW109">IFERROR(IF(Y109&gt;0, Y109, W109*X109/3600/1000/AP109 * SUMPRODUCT($AZ109:$BD109, $AR109:$AV109^2.5)), 0)</f>
        <v>0</v>
      </c>
      <c r="AX109" s="59"/>
      <c r="AY109" s="63" t="str">
        <f t="shared" si="26"/>
        <v>-</v>
      </c>
      <c r="AZ109" s="63" cm="1">
        <f t="array" ref="AZ109">IFERROR(INDEX(Kat, $AY109, AZ$11), 0)</f>
        <v>0</v>
      </c>
      <c r="BA109" s="63" cm="1">
        <f t="array" ref="BA109">IFERROR(INDEX(Kat, $AY109, BA$11), 0)</f>
        <v>0</v>
      </c>
      <c r="BB109" s="63" cm="1">
        <f t="array" ref="BB109">IFERROR(INDEX(Kat, $AY109, BB$11), 0)</f>
        <v>0</v>
      </c>
      <c r="BC109" s="63" cm="1">
        <f t="array" ref="BC109">IFERROR(INDEX(Kat, $AY109, BC$11), 0)</f>
        <v>0</v>
      </c>
      <c r="BD109" s="63" cm="1">
        <f t="array" ref="BD109">IFERROR(INDEX(Kat, $AY109, BD$11), 0)</f>
        <v>0</v>
      </c>
      <c r="BE109" s="59"/>
      <c r="BF109" s="65">
        <v>49</v>
      </c>
      <c r="BG109" s="57">
        <f t="shared" si="36"/>
        <v>0</v>
      </c>
      <c r="BH109" s="57">
        <f t="shared" si="34"/>
        <v>1</v>
      </c>
      <c r="BI109" s="59"/>
      <c r="BJ109" s="63">
        <f t="shared" si="27"/>
        <v>0</v>
      </c>
      <c r="BK109" s="57" cm="1">
        <f t="array" ref="BK109">IF(BJ109&gt;0, INDEX(T, BJ109, 4), 1)</f>
        <v>1</v>
      </c>
      <c r="BL109" s="59"/>
      <c r="BM109" s="57">
        <v>1</v>
      </c>
      <c r="BN109" s="59"/>
      <c r="BO109" s="57">
        <f t="shared" si="35"/>
        <v>1</v>
      </c>
      <c r="BP109" s="66">
        <f t="shared" si="28"/>
        <v>0</v>
      </c>
      <c r="BQ109" s="63">
        <f t="shared" si="29"/>
        <v>0</v>
      </c>
      <c r="BR109" s="63" t="str" cm="1">
        <f t="array" ref="BR109">IF($BQ109&gt;0, INDEX($BW$12:$CL$19, $BQ109, $BP109+BR$11), "-")</f>
        <v>-</v>
      </c>
      <c r="BS109" s="63" t="str" cm="1">
        <f t="array" ref="BS109">IF($BQ109&gt;0, INDEX($BW$12:$CL$19, $BQ109, $BP109+BS$11), "-")</f>
        <v>-</v>
      </c>
      <c r="BT109" s="63" t="str" cm="1">
        <f t="array" ref="BT109">IF($BQ109&gt;0, INDEX($BW$12:$CL$19, $BQ109, $BP109+BT$11), "-")</f>
        <v>-</v>
      </c>
      <c r="BU109" s="63" t="str" cm="1">
        <f t="array" ref="BU109">IF($BQ109&gt;0, INDEX($BW$12:$CL$19, $BQ109, $BP109+BU$11), "-")</f>
        <v>-</v>
      </c>
      <c r="BV109" s="59"/>
      <c r="BW109" s="59"/>
      <c r="BX109" s="59"/>
      <c r="BY109" s="59"/>
      <c r="BZ109" s="59"/>
      <c r="CA109" s="59"/>
      <c r="CB109" s="59"/>
      <c r="CC109" s="59"/>
      <c r="CD109" s="59"/>
      <c r="CE109" s="59"/>
      <c r="CF109" s="59"/>
      <c r="CG109" s="59"/>
      <c r="CH109" s="59"/>
      <c r="CI109" s="59"/>
      <c r="CJ109" s="59"/>
      <c r="CK109" s="59"/>
      <c r="CL109" s="59"/>
      <c r="CM109" s="59"/>
    </row>
    <row r="110" spans="1:91" s="86" customFormat="1" ht="14.25" x14ac:dyDescent="0.2">
      <c r="A110" s="41" cm="1">
        <f t="array" ref="A110">IFERROR(INDEX(Operation, IFERROR(MATCH($M110, Y!$B$40:$B$51, 0), IFERROR(MATCH($M110, Y!$C$40:$C$51, 0), MATCH($M110, Y!$D$40:$D$51, 0))), 4), 0)</f>
        <v>0</v>
      </c>
      <c r="B110" s="92">
        <v>99</v>
      </c>
      <c r="C110" s="7"/>
      <c r="D110" s="7"/>
      <c r="E110" s="36"/>
      <c r="F110" s="8" t="str">
        <f>IF(ISBLANK(E110), "", VLOOKUP(E110, Z!$A$2:$C$4127, 3, FALSE))</f>
        <v/>
      </c>
      <c r="G110" s="53"/>
      <c r="H110" s="82"/>
      <c r="I110" s="49"/>
      <c r="J110" s="104"/>
      <c r="K110" s="104"/>
      <c r="L110" s="105"/>
      <c r="M110" s="40"/>
      <c r="N110" s="38"/>
      <c r="O110" s="38"/>
      <c r="P110" s="38"/>
      <c r="Q110" s="37">
        <f t="shared" si="30"/>
        <v>0</v>
      </c>
      <c r="R110" s="106"/>
      <c r="S110" s="106"/>
      <c r="T110" s="105"/>
      <c r="U110" s="81"/>
      <c r="V110" s="52"/>
      <c r="W110" s="38"/>
      <c r="X110" s="38"/>
      <c r="Y110" s="38"/>
      <c r="Z110" s="37">
        <f t="shared" si="31"/>
        <v>0</v>
      </c>
      <c r="AA110" s="6"/>
      <c r="AB110" s="7"/>
      <c r="AC110" s="36"/>
      <c r="AD110" s="8" t="str">
        <f>IF(ISBLANK(AC110), "", VLOOKUP(AC110, Z!$A$2:$C$4127, 3, FALSE))</f>
        <v/>
      </c>
      <c r="AE110" s="73"/>
      <c r="AF110" s="9">
        <f t="shared" si="32"/>
        <v>0</v>
      </c>
      <c r="AG110" s="46"/>
      <c r="AH110" s="57">
        <f t="shared" si="24"/>
        <v>1</v>
      </c>
      <c r="AI110" s="63" t="str">
        <f t="shared" si="25"/>
        <v>-</v>
      </c>
      <c r="AJ110" s="57" cm="1">
        <f t="array" ref="AJ110">IFERROR(INDEX(Regulation, $AI110, AJ$11), 0)</f>
        <v>0</v>
      </c>
      <c r="AK110" s="57" cm="1">
        <f t="array" ref="AK110">IFERROR(INDEX(Regulation, $AI110, AK$11), 0)</f>
        <v>0</v>
      </c>
      <c r="AL110" s="57" cm="1">
        <f t="array" ref="AL110">IFERROR(INDEX(Regulation, $AI110, AL$11), 0)</f>
        <v>0</v>
      </c>
      <c r="AM110" s="57" cm="1">
        <f t="array" ref="AM110">IFERROR(INDEX(Regulation, $AI110, AM$11), 0)</f>
        <v>0</v>
      </c>
      <c r="AN110" s="57" cm="1">
        <f t="array" ref="AN110">IFERROR(INDEX(Regulation, $AI110, AN$11), 0)</f>
        <v>0</v>
      </c>
      <c r="AO110" s="65" cm="1">
        <f t="array" ref="AO110">IF(P110&gt;0, P110, N110*O110/3600/1000/AH110 * SUMPRODUCT($AZ110:$BD110, $AJ110:$AN110^2.5))</f>
        <v>0</v>
      </c>
      <c r="AP110" s="57">
        <f t="shared" si="33"/>
        <v>0</v>
      </c>
      <c r="AQ110" s="63">
        <v>3</v>
      </c>
      <c r="AR110" s="57" cm="1">
        <f t="array" ref="AR110">IFERROR(INDEX(Regulation, $AQ110, AR$11), 0)</f>
        <v>0</v>
      </c>
      <c r="AS110" s="57" cm="1">
        <f t="array" ref="AS110">IFERROR(INDEX(Regulation, $AQ110, AS$11), 0)</f>
        <v>0.3</v>
      </c>
      <c r="AT110" s="57" cm="1">
        <f t="array" ref="AT110">IFERROR(INDEX(Regulation, $AQ110, AT$11), 0)</f>
        <v>0.5</v>
      </c>
      <c r="AU110" s="57" cm="1">
        <f t="array" ref="AU110">IFERROR(INDEX(Regulation, $AQ110, AU$11), 0)</f>
        <v>0.75</v>
      </c>
      <c r="AV110" s="57" cm="1">
        <f t="array" ref="AV110">IFERROR(INDEX(Regulation, $AQ110, AV$11), 0)</f>
        <v>1</v>
      </c>
      <c r="AW110" s="65" cm="1">
        <f t="array" ref="AW110">IFERROR(IF(Y110&gt;0, Y110, W110*X110/3600/1000/AP110 * SUMPRODUCT($AZ110:$BD110, $AR110:$AV110^2.5)), 0)</f>
        <v>0</v>
      </c>
      <c r="AX110" s="59"/>
      <c r="AY110" s="63" t="str">
        <f t="shared" si="26"/>
        <v>-</v>
      </c>
      <c r="AZ110" s="63" cm="1">
        <f t="array" ref="AZ110">IFERROR(INDEX(Kat, $AY110, AZ$11), 0)</f>
        <v>0</v>
      </c>
      <c r="BA110" s="63" cm="1">
        <f t="array" ref="BA110">IFERROR(INDEX(Kat, $AY110, BA$11), 0)</f>
        <v>0</v>
      </c>
      <c r="BB110" s="63" cm="1">
        <f t="array" ref="BB110">IFERROR(INDEX(Kat, $AY110, BB$11), 0)</f>
        <v>0</v>
      </c>
      <c r="BC110" s="63" cm="1">
        <f t="array" ref="BC110">IFERROR(INDEX(Kat, $AY110, BC$11), 0)</f>
        <v>0</v>
      </c>
      <c r="BD110" s="63" cm="1">
        <f t="array" ref="BD110">IFERROR(INDEX(Kat, $AY110, BD$11), 0)</f>
        <v>0</v>
      </c>
      <c r="BE110" s="59"/>
      <c r="BF110" s="65">
        <v>49</v>
      </c>
      <c r="BG110" s="57">
        <f t="shared" si="36"/>
        <v>0</v>
      </c>
      <c r="BH110" s="57">
        <f t="shared" si="34"/>
        <v>1</v>
      </c>
      <c r="BI110" s="59"/>
      <c r="BJ110" s="63">
        <f t="shared" si="27"/>
        <v>0</v>
      </c>
      <c r="BK110" s="57" cm="1">
        <f t="array" ref="BK110">IF(BJ110&gt;0, INDEX(T, BJ110, 4), 1)</f>
        <v>1</v>
      </c>
      <c r="BL110" s="59"/>
      <c r="BM110" s="57">
        <v>1</v>
      </c>
      <c r="BN110" s="59"/>
      <c r="BO110" s="57">
        <f t="shared" si="35"/>
        <v>1</v>
      </c>
      <c r="BP110" s="66">
        <f t="shared" si="28"/>
        <v>0</v>
      </c>
      <c r="BQ110" s="63">
        <f t="shared" si="29"/>
        <v>0</v>
      </c>
      <c r="BR110" s="63" t="str" cm="1">
        <f t="array" ref="BR110">IF($BQ110&gt;0, INDEX($BW$12:$CL$19, $BQ110, $BP110+BR$11), "-")</f>
        <v>-</v>
      </c>
      <c r="BS110" s="63" t="str" cm="1">
        <f t="array" ref="BS110">IF($BQ110&gt;0, INDEX($BW$12:$CL$19, $BQ110, $BP110+BS$11), "-")</f>
        <v>-</v>
      </c>
      <c r="BT110" s="63" t="str" cm="1">
        <f t="array" ref="BT110">IF($BQ110&gt;0, INDEX($BW$12:$CL$19, $BQ110, $BP110+BT$11), "-")</f>
        <v>-</v>
      </c>
      <c r="BU110" s="63" t="str" cm="1">
        <f t="array" ref="BU110">IF($BQ110&gt;0, INDEX($BW$12:$CL$19, $BQ110, $BP110+BU$11), "-")</f>
        <v>-</v>
      </c>
      <c r="BV110" s="59"/>
      <c r="BW110" s="59"/>
      <c r="BX110" s="59"/>
      <c r="BY110" s="59"/>
      <c r="BZ110" s="59"/>
      <c r="CA110" s="59"/>
      <c r="CB110" s="59"/>
      <c r="CC110" s="59"/>
      <c r="CD110" s="59"/>
      <c r="CE110" s="59"/>
      <c r="CF110" s="59"/>
      <c r="CG110" s="59"/>
      <c r="CH110" s="59"/>
      <c r="CI110" s="59"/>
      <c r="CJ110" s="59"/>
      <c r="CK110" s="59"/>
      <c r="CL110" s="59"/>
      <c r="CM110" s="59"/>
    </row>
    <row r="111" spans="1:91" s="86" customFormat="1" ht="14.25" x14ac:dyDescent="0.2">
      <c r="A111" s="41" cm="1">
        <f t="array" ref="A111">IFERROR(INDEX(Operation, IFERROR(MATCH($M111, Y!$B$40:$B$51, 0), IFERROR(MATCH($M111, Y!$C$40:$C$51, 0), MATCH($M111, Y!$D$40:$D$51, 0))), 4), 0)</f>
        <v>0</v>
      </c>
      <c r="B111" s="92">
        <v>100</v>
      </c>
      <c r="C111" s="7"/>
      <c r="D111" s="7"/>
      <c r="E111" s="36"/>
      <c r="F111" s="8" t="str">
        <f>IF(ISBLANK(E111), "", VLOOKUP(E111, Z!$A$2:$C$4127, 3, FALSE))</f>
        <v/>
      </c>
      <c r="G111" s="53"/>
      <c r="H111" s="82"/>
      <c r="I111" s="49"/>
      <c r="J111" s="104"/>
      <c r="K111" s="104"/>
      <c r="L111" s="105"/>
      <c r="M111" s="40"/>
      <c r="N111" s="38"/>
      <c r="O111" s="38"/>
      <c r="P111" s="38"/>
      <c r="Q111" s="37">
        <f t="shared" si="30"/>
        <v>0</v>
      </c>
      <c r="R111" s="106"/>
      <c r="S111" s="106"/>
      <c r="T111" s="105"/>
      <c r="U111" s="49"/>
      <c r="V111" s="52"/>
      <c r="W111" s="38"/>
      <c r="X111" s="38"/>
      <c r="Y111" s="38"/>
      <c r="Z111" s="37">
        <f t="shared" si="31"/>
        <v>0</v>
      </c>
      <c r="AA111" s="6"/>
      <c r="AB111" s="7"/>
      <c r="AC111" s="36"/>
      <c r="AD111" s="8" t="str">
        <f>IF(ISBLANK(AC111), "", VLOOKUP(AC111, Z!$A$2:$C$4127, 3, FALSE))</f>
        <v/>
      </c>
      <c r="AE111" s="73"/>
      <c r="AF111" s="9">
        <f t="shared" si="32"/>
        <v>0</v>
      </c>
      <c r="AG111" s="46"/>
      <c r="AH111" s="57">
        <f t="shared" si="24"/>
        <v>1</v>
      </c>
      <c r="AI111" s="63" t="str">
        <f t="shared" si="25"/>
        <v>-</v>
      </c>
      <c r="AJ111" s="57" cm="1">
        <f t="array" ref="AJ111">IFERROR(INDEX(Regulation, $AI111, AJ$11), 0)</f>
        <v>0</v>
      </c>
      <c r="AK111" s="57" cm="1">
        <f t="array" ref="AK111">IFERROR(INDEX(Regulation, $AI111, AK$11), 0)</f>
        <v>0</v>
      </c>
      <c r="AL111" s="57" cm="1">
        <f t="array" ref="AL111">IFERROR(INDEX(Regulation, $AI111, AL$11), 0)</f>
        <v>0</v>
      </c>
      <c r="AM111" s="57" cm="1">
        <f t="array" ref="AM111">IFERROR(INDEX(Regulation, $AI111, AM$11), 0)</f>
        <v>0</v>
      </c>
      <c r="AN111" s="57" cm="1">
        <f t="array" ref="AN111">IFERROR(INDEX(Regulation, $AI111, AN$11), 0)</f>
        <v>0</v>
      </c>
      <c r="AO111" s="65" cm="1">
        <f t="array" ref="AO111">IF(P111&gt;0, P111, N111*O111/3600/1000/AH111 * SUMPRODUCT($AZ111:$BD111, $AJ111:$AN111^2.5))</f>
        <v>0</v>
      </c>
      <c r="AP111" s="57">
        <f t="shared" si="33"/>
        <v>0</v>
      </c>
      <c r="AQ111" s="63">
        <v>3</v>
      </c>
      <c r="AR111" s="57" cm="1">
        <f t="array" ref="AR111">IFERROR(INDEX(Regulation, $AQ111, AR$11), 0)</f>
        <v>0</v>
      </c>
      <c r="AS111" s="57" cm="1">
        <f t="array" ref="AS111">IFERROR(INDEX(Regulation, $AQ111, AS$11), 0)</f>
        <v>0.3</v>
      </c>
      <c r="AT111" s="57" cm="1">
        <f t="array" ref="AT111">IFERROR(INDEX(Regulation, $AQ111, AT$11), 0)</f>
        <v>0.5</v>
      </c>
      <c r="AU111" s="57" cm="1">
        <f t="array" ref="AU111">IFERROR(INDEX(Regulation, $AQ111, AU$11), 0)</f>
        <v>0.75</v>
      </c>
      <c r="AV111" s="57" cm="1">
        <f t="array" ref="AV111">IFERROR(INDEX(Regulation, $AQ111, AV$11), 0)</f>
        <v>1</v>
      </c>
      <c r="AW111" s="65" cm="1">
        <f t="array" ref="AW111">IFERROR(IF(Y111&gt;0, Y111, W111*X111/3600/1000/AP111 * SUMPRODUCT($AZ111:$BD111, $AR111:$AV111^2.5)), 0)</f>
        <v>0</v>
      </c>
      <c r="AX111" s="59"/>
      <c r="AY111" s="63" t="str">
        <f t="shared" si="26"/>
        <v>-</v>
      </c>
      <c r="AZ111" s="63" cm="1">
        <f t="array" ref="AZ111">IFERROR(INDEX(Kat, $AY111, AZ$11), 0)</f>
        <v>0</v>
      </c>
      <c r="BA111" s="63" cm="1">
        <f t="array" ref="BA111">IFERROR(INDEX(Kat, $AY111, BA$11), 0)</f>
        <v>0</v>
      </c>
      <c r="BB111" s="63" cm="1">
        <f t="array" ref="BB111">IFERROR(INDEX(Kat, $AY111, BB$11), 0)</f>
        <v>0</v>
      </c>
      <c r="BC111" s="63" cm="1">
        <f t="array" ref="BC111">IFERROR(INDEX(Kat, $AY111, BC$11), 0)</f>
        <v>0</v>
      </c>
      <c r="BD111" s="63" cm="1">
        <f t="array" ref="BD111">IFERROR(INDEX(Kat, $AY111, BD$11), 0)</f>
        <v>0</v>
      </c>
      <c r="BE111" s="59"/>
      <c r="BF111" s="65">
        <v>49</v>
      </c>
      <c r="BG111" s="57">
        <f t="shared" si="36"/>
        <v>0</v>
      </c>
      <c r="BH111" s="57">
        <f t="shared" si="34"/>
        <v>1</v>
      </c>
      <c r="BI111" s="59"/>
      <c r="BJ111" s="63">
        <f t="shared" si="27"/>
        <v>0</v>
      </c>
      <c r="BK111" s="57" cm="1">
        <f t="array" ref="BK111">IF(BJ111&gt;0, INDEX(T, BJ111, 4), 1)</f>
        <v>1</v>
      </c>
      <c r="BL111" s="59"/>
      <c r="BM111" s="57">
        <v>1</v>
      </c>
      <c r="BN111" s="59"/>
      <c r="BO111" s="57">
        <f t="shared" si="35"/>
        <v>1</v>
      </c>
      <c r="BP111" s="66">
        <f t="shared" si="28"/>
        <v>0</v>
      </c>
      <c r="BQ111" s="63">
        <f t="shared" si="29"/>
        <v>0</v>
      </c>
      <c r="BR111" s="63" t="str" cm="1">
        <f t="array" ref="BR111">IF($BQ111&gt;0, INDEX($BW$12:$CL$19, $BQ111, $BP111+BR$11), "-")</f>
        <v>-</v>
      </c>
      <c r="BS111" s="63" t="str" cm="1">
        <f t="array" ref="BS111">IF($BQ111&gt;0, INDEX($BW$12:$CL$19, $BQ111, $BP111+BS$11), "-")</f>
        <v>-</v>
      </c>
      <c r="BT111" s="63" t="str" cm="1">
        <f t="array" ref="BT111">IF($BQ111&gt;0, INDEX($BW$12:$CL$19, $BQ111, $BP111+BT$11), "-")</f>
        <v>-</v>
      </c>
      <c r="BU111" s="63" t="str" cm="1">
        <f t="array" ref="BU111">IF($BQ111&gt;0, INDEX($BW$12:$CL$19, $BQ111, $BP111+BU$11), "-")</f>
        <v>-</v>
      </c>
      <c r="BV111" s="59"/>
      <c r="BW111" s="59"/>
      <c r="BX111" s="59"/>
      <c r="BY111" s="59"/>
      <c r="BZ111" s="59"/>
      <c r="CA111" s="59"/>
      <c r="CB111" s="59"/>
      <c r="CC111" s="59"/>
      <c r="CD111" s="59"/>
      <c r="CE111" s="59"/>
      <c r="CF111" s="59"/>
      <c r="CG111" s="59"/>
      <c r="CH111" s="59"/>
      <c r="CI111" s="59"/>
      <c r="CJ111" s="59"/>
      <c r="CK111" s="59"/>
      <c r="CL111" s="59"/>
      <c r="CM111" s="59"/>
    </row>
    <row r="112" spans="1:91" ht="35.1" customHeight="1" x14ac:dyDescent="0.25">
      <c r="A112" s="22"/>
      <c r="B112" s="95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7" t="str" cm="1">
        <f t="array" ref="AE112">INDEX(Trad, 6, $B$1)</f>
        <v>Gesamt</v>
      </c>
      <c r="AF112" s="98">
        <f>SUM(AF12:AF111)</f>
        <v>668.66242352046606</v>
      </c>
      <c r="AG112" s="46"/>
      <c r="AX112" s="58"/>
      <c r="BU112" s="58"/>
      <c r="BV112" s="58"/>
      <c r="BW112" s="58"/>
    </row>
    <row r="113" spans="1:75" x14ac:dyDescent="0.25">
      <c r="A113" s="22"/>
      <c r="C113" s="22"/>
      <c r="D113" s="22"/>
      <c r="E113" s="100"/>
      <c r="F113" s="22"/>
      <c r="G113" s="46"/>
      <c r="H113" s="46"/>
      <c r="I113" s="46"/>
      <c r="J113" s="46"/>
      <c r="K113" s="46"/>
      <c r="L113" s="46"/>
      <c r="M113" s="22"/>
      <c r="N113" s="22"/>
      <c r="O113" s="22"/>
      <c r="P113" s="22"/>
      <c r="Q113" s="22"/>
      <c r="R113" s="22"/>
      <c r="S113" s="22"/>
      <c r="T113" s="46"/>
      <c r="U113" s="46"/>
      <c r="V113" s="46"/>
      <c r="W113" s="22"/>
      <c r="X113" s="22"/>
      <c r="Y113" s="22"/>
      <c r="Z113" s="22"/>
      <c r="AA113" s="22"/>
      <c r="AB113" s="22"/>
      <c r="AC113" s="100"/>
      <c r="AD113" s="22"/>
      <c r="AE113" s="100"/>
      <c r="AF113" s="22"/>
      <c r="AG113" s="46"/>
      <c r="AX113" s="58"/>
      <c r="BU113" s="58"/>
      <c r="BV113" s="58"/>
      <c r="BW113" s="58"/>
    </row>
    <row r="114" spans="1:75" x14ac:dyDescent="0.25">
      <c r="A114" s="22"/>
      <c r="C114" s="22"/>
      <c r="D114" s="22"/>
      <c r="E114" s="100"/>
      <c r="F114" s="22"/>
      <c r="G114" s="46"/>
      <c r="H114" s="46"/>
      <c r="I114" s="46"/>
      <c r="J114" s="46"/>
      <c r="K114" s="46"/>
      <c r="L114" s="46"/>
      <c r="M114" s="22"/>
      <c r="N114" s="22"/>
      <c r="O114" s="22"/>
      <c r="P114" s="22"/>
      <c r="Q114" s="22"/>
      <c r="R114" s="22"/>
      <c r="S114" s="22"/>
      <c r="T114" s="46"/>
      <c r="U114" s="46"/>
      <c r="V114" s="46"/>
      <c r="W114" s="22"/>
      <c r="X114" s="22"/>
      <c r="Y114" s="22"/>
      <c r="Z114" s="22"/>
      <c r="AA114" s="22"/>
      <c r="AB114" s="22"/>
      <c r="AC114" s="100"/>
      <c r="AD114" s="22"/>
      <c r="AE114" s="100"/>
      <c r="AF114" s="22"/>
      <c r="AG114" s="46"/>
      <c r="AX114" s="58"/>
      <c r="BU114" s="58"/>
      <c r="BV114" s="58"/>
      <c r="BW114" s="58"/>
    </row>
    <row r="115" spans="1:75" x14ac:dyDescent="0.25">
      <c r="A115" s="22"/>
      <c r="C115" s="22"/>
      <c r="D115" s="22"/>
      <c r="E115" s="100"/>
      <c r="F115" s="22"/>
      <c r="G115" s="46"/>
      <c r="H115" s="46"/>
      <c r="I115" s="46"/>
      <c r="J115" s="46"/>
      <c r="K115" s="46"/>
      <c r="L115" s="46"/>
      <c r="M115" s="22"/>
      <c r="N115" s="22"/>
      <c r="O115" s="22"/>
      <c r="P115" s="22"/>
      <c r="Q115" s="22"/>
      <c r="R115" s="22"/>
      <c r="S115" s="22"/>
      <c r="T115" s="46"/>
      <c r="U115" s="46"/>
      <c r="V115" s="46"/>
      <c r="W115" s="22"/>
      <c r="X115" s="22"/>
      <c r="Y115" s="22"/>
      <c r="Z115" s="22"/>
      <c r="AA115" s="22"/>
      <c r="AB115" s="22"/>
      <c r="AC115" s="100"/>
      <c r="AD115" s="22"/>
      <c r="AE115" s="100"/>
      <c r="AF115" s="22"/>
      <c r="AG115" s="46"/>
      <c r="AX115" s="58"/>
      <c r="BU115" s="58"/>
      <c r="BV115" s="58"/>
      <c r="BW115" s="58"/>
    </row>
    <row r="116" spans="1:75" x14ac:dyDescent="0.25">
      <c r="A116" s="22"/>
      <c r="C116" s="22"/>
      <c r="D116" s="22"/>
      <c r="E116" s="100"/>
      <c r="F116" s="22"/>
      <c r="G116" s="46"/>
      <c r="H116" s="46"/>
      <c r="I116" s="46"/>
      <c r="J116" s="46"/>
      <c r="K116" s="46"/>
      <c r="L116" s="46"/>
      <c r="M116" s="22"/>
      <c r="N116" s="22"/>
      <c r="O116" s="22"/>
      <c r="P116" s="22"/>
      <c r="Q116" s="22"/>
      <c r="R116" s="22"/>
      <c r="S116" s="22"/>
      <c r="T116" s="46"/>
      <c r="U116" s="46"/>
      <c r="V116" s="46"/>
      <c r="W116" s="22"/>
      <c r="X116" s="22"/>
      <c r="Y116" s="22"/>
      <c r="Z116" s="22"/>
      <c r="AA116" s="22"/>
      <c r="AB116" s="22"/>
      <c r="AC116" s="100"/>
      <c r="AD116" s="22"/>
      <c r="AE116" s="100"/>
      <c r="AF116" s="22"/>
      <c r="AG116" s="46"/>
      <c r="AX116" s="58"/>
      <c r="BU116" s="58"/>
      <c r="BV116" s="58"/>
      <c r="BW116" s="58"/>
    </row>
    <row r="117" spans="1:75" x14ac:dyDescent="0.25">
      <c r="A117" s="22"/>
      <c r="C117" s="22"/>
      <c r="D117" s="22"/>
      <c r="E117" s="100"/>
      <c r="F117" s="22"/>
      <c r="G117" s="46"/>
      <c r="H117" s="46"/>
      <c r="I117" s="46"/>
      <c r="J117" s="46"/>
      <c r="K117" s="46"/>
      <c r="L117" s="46"/>
      <c r="M117" s="22"/>
      <c r="N117" s="22"/>
      <c r="O117" s="22"/>
      <c r="P117" s="22"/>
      <c r="Q117" s="22"/>
      <c r="R117" s="22"/>
      <c r="S117" s="22"/>
      <c r="T117" s="46"/>
      <c r="U117" s="46"/>
      <c r="V117" s="46"/>
      <c r="W117" s="22"/>
      <c r="X117" s="22"/>
      <c r="Y117" s="22"/>
      <c r="Z117" s="22"/>
      <c r="AA117" s="22"/>
      <c r="AB117" s="22"/>
      <c r="AC117" s="100"/>
      <c r="AD117" s="22"/>
      <c r="AE117" s="100"/>
      <c r="AF117" s="22"/>
      <c r="AG117" s="46"/>
      <c r="AX117" s="58"/>
      <c r="BU117" s="58"/>
      <c r="BV117" s="58"/>
      <c r="BW117" s="58"/>
    </row>
    <row r="118" spans="1:75" x14ac:dyDescent="0.25">
      <c r="A118" s="22"/>
      <c r="C118" s="22"/>
      <c r="D118" s="22"/>
      <c r="E118" s="100"/>
      <c r="F118" s="22"/>
      <c r="G118" s="46"/>
      <c r="H118" s="46"/>
      <c r="I118" s="46"/>
      <c r="J118" s="46"/>
      <c r="K118" s="46"/>
      <c r="L118" s="46"/>
      <c r="M118" s="22"/>
      <c r="N118" s="22"/>
      <c r="O118" s="22"/>
      <c r="P118" s="22"/>
      <c r="Q118" s="22"/>
      <c r="R118" s="22"/>
      <c r="S118" s="22"/>
      <c r="T118" s="46"/>
      <c r="U118" s="46"/>
      <c r="V118" s="46"/>
      <c r="W118" s="22"/>
      <c r="X118" s="22"/>
      <c r="Y118" s="22"/>
      <c r="Z118" s="22"/>
      <c r="AA118" s="22"/>
      <c r="AB118" s="22"/>
      <c r="AC118" s="100"/>
      <c r="AD118" s="22"/>
      <c r="AE118" s="100"/>
      <c r="AF118" s="22"/>
      <c r="AG118" s="46"/>
      <c r="AX118" s="58"/>
      <c r="BU118" s="58"/>
      <c r="BV118" s="58"/>
      <c r="BW118" s="58"/>
    </row>
    <row r="119" spans="1:75" x14ac:dyDescent="0.25">
      <c r="A119" s="22"/>
      <c r="C119" s="22"/>
      <c r="D119" s="22"/>
      <c r="E119" s="100"/>
      <c r="F119" s="22"/>
      <c r="G119" s="46"/>
      <c r="H119" s="46"/>
      <c r="I119" s="46"/>
      <c r="J119" s="46"/>
      <c r="K119" s="46"/>
      <c r="L119" s="46"/>
      <c r="M119" s="22"/>
      <c r="N119" s="22"/>
      <c r="O119" s="22"/>
      <c r="P119" s="22"/>
      <c r="Q119" s="22"/>
      <c r="R119" s="22"/>
      <c r="S119" s="22"/>
      <c r="T119" s="46"/>
      <c r="U119" s="46"/>
      <c r="V119" s="46"/>
      <c r="W119" s="22"/>
      <c r="X119" s="22"/>
      <c r="Y119" s="22"/>
      <c r="Z119" s="22"/>
      <c r="AA119" s="22"/>
      <c r="AB119" s="22"/>
      <c r="AC119" s="100"/>
      <c r="AD119" s="22"/>
      <c r="AE119" s="100"/>
      <c r="AF119" s="22"/>
      <c r="AG119" s="46"/>
      <c r="AX119" s="58"/>
      <c r="BU119" s="58"/>
      <c r="BV119" s="58"/>
      <c r="BW119" s="58"/>
    </row>
    <row r="120" spans="1:75" x14ac:dyDescent="0.25">
      <c r="A120" s="22"/>
      <c r="C120" s="22"/>
      <c r="D120" s="22"/>
      <c r="E120" s="100"/>
      <c r="F120" s="22"/>
      <c r="G120" s="46"/>
      <c r="H120" s="46"/>
      <c r="I120" s="46"/>
      <c r="J120" s="46"/>
      <c r="K120" s="46"/>
      <c r="L120" s="46"/>
      <c r="M120" s="22"/>
      <c r="N120" s="22"/>
      <c r="O120" s="22"/>
      <c r="P120" s="22"/>
      <c r="Q120" s="22"/>
      <c r="R120" s="22"/>
      <c r="S120" s="22"/>
      <c r="T120" s="46"/>
      <c r="U120" s="46"/>
      <c r="V120" s="46"/>
      <c r="W120" s="22"/>
      <c r="X120" s="22"/>
      <c r="Y120" s="22"/>
      <c r="Z120" s="22"/>
      <c r="AA120" s="22"/>
      <c r="AB120" s="22"/>
      <c r="AC120" s="100"/>
      <c r="AD120" s="22"/>
      <c r="AE120" s="100"/>
      <c r="AF120" s="22"/>
      <c r="AG120" s="46"/>
      <c r="AX120" s="58"/>
    </row>
    <row r="121" spans="1:75" x14ac:dyDescent="0.25">
      <c r="A121" s="22"/>
      <c r="C121" s="22"/>
      <c r="D121" s="22"/>
      <c r="E121" s="100"/>
      <c r="F121" s="22"/>
      <c r="G121" s="46"/>
      <c r="H121" s="46"/>
      <c r="I121" s="46"/>
      <c r="J121" s="46"/>
      <c r="K121" s="46"/>
      <c r="L121" s="46"/>
      <c r="M121" s="22"/>
      <c r="N121" s="22"/>
      <c r="O121" s="22"/>
      <c r="P121" s="22"/>
      <c r="Q121" s="22"/>
      <c r="R121" s="22"/>
      <c r="S121" s="22"/>
      <c r="T121" s="46"/>
      <c r="U121" s="46"/>
      <c r="V121" s="46"/>
      <c r="W121" s="22"/>
      <c r="X121" s="22"/>
      <c r="Y121" s="22"/>
      <c r="Z121" s="22"/>
      <c r="AA121" s="22"/>
      <c r="AB121" s="22"/>
      <c r="AC121" s="100"/>
      <c r="AD121" s="22"/>
      <c r="AE121" s="100"/>
      <c r="AF121" s="22"/>
      <c r="AG121" s="46"/>
      <c r="AX121" s="58"/>
    </row>
    <row r="122" spans="1:75" x14ac:dyDescent="0.25">
      <c r="A122" s="22"/>
      <c r="C122" s="22"/>
      <c r="D122" s="22"/>
      <c r="E122" s="100"/>
      <c r="F122" s="22"/>
      <c r="G122" s="46"/>
      <c r="H122" s="46"/>
      <c r="I122" s="46"/>
      <c r="J122" s="46"/>
      <c r="K122" s="46"/>
      <c r="L122" s="46"/>
      <c r="M122" s="22"/>
      <c r="N122" s="22"/>
      <c r="O122" s="22"/>
      <c r="P122" s="22"/>
      <c r="Q122" s="22"/>
      <c r="R122" s="22"/>
      <c r="S122" s="22"/>
      <c r="T122" s="46"/>
      <c r="U122" s="46"/>
      <c r="V122" s="46"/>
      <c r="W122" s="22"/>
      <c r="X122" s="22"/>
      <c r="Y122" s="22"/>
      <c r="Z122" s="22"/>
      <c r="AA122" s="22"/>
      <c r="AB122" s="22"/>
      <c r="AC122" s="100"/>
      <c r="AD122" s="22"/>
      <c r="AE122" s="100"/>
      <c r="AF122" s="22"/>
      <c r="AG122" s="46"/>
      <c r="AX122" s="58"/>
    </row>
    <row r="123" spans="1:75" x14ac:dyDescent="0.25">
      <c r="A123" s="22"/>
      <c r="C123" s="22"/>
      <c r="D123" s="22"/>
      <c r="E123" s="100"/>
      <c r="F123" s="22"/>
      <c r="G123" s="46"/>
      <c r="H123" s="46"/>
      <c r="I123" s="46"/>
      <c r="J123" s="46"/>
      <c r="K123" s="46"/>
      <c r="L123" s="46"/>
      <c r="M123" s="22"/>
      <c r="N123" s="22"/>
      <c r="O123" s="22"/>
      <c r="P123" s="22"/>
      <c r="Q123" s="22"/>
      <c r="R123" s="22"/>
      <c r="S123" s="22"/>
      <c r="T123" s="46"/>
      <c r="U123" s="46"/>
      <c r="V123" s="46"/>
      <c r="W123" s="22"/>
      <c r="X123" s="22"/>
      <c r="Y123" s="22"/>
      <c r="Z123" s="22"/>
      <c r="AA123" s="22"/>
      <c r="AB123" s="22"/>
      <c r="AC123" s="100"/>
      <c r="AD123" s="22"/>
      <c r="AE123" s="100"/>
      <c r="AF123" s="22"/>
      <c r="AG123" s="46"/>
      <c r="AX123" s="58"/>
    </row>
    <row r="124" spans="1:75" x14ac:dyDescent="0.25">
      <c r="A124" s="22"/>
      <c r="C124" s="22"/>
      <c r="D124" s="22"/>
      <c r="E124" s="100"/>
      <c r="F124" s="22"/>
      <c r="G124" s="46"/>
      <c r="H124" s="46"/>
      <c r="I124" s="46"/>
      <c r="J124" s="46"/>
      <c r="K124" s="46"/>
      <c r="L124" s="46"/>
      <c r="M124" s="22"/>
      <c r="N124" s="22"/>
      <c r="O124" s="22"/>
      <c r="P124" s="22"/>
      <c r="Q124" s="22"/>
      <c r="R124" s="22"/>
      <c r="S124" s="22"/>
      <c r="T124" s="46"/>
      <c r="U124" s="46"/>
      <c r="V124" s="46"/>
      <c r="W124" s="22"/>
      <c r="X124" s="22"/>
      <c r="Y124" s="22"/>
      <c r="Z124" s="22"/>
      <c r="AA124" s="22"/>
      <c r="AB124" s="22"/>
      <c r="AC124" s="100"/>
      <c r="AD124" s="22"/>
      <c r="AE124" s="100"/>
      <c r="AF124" s="22"/>
      <c r="AG124" s="46"/>
      <c r="AX124" s="58"/>
    </row>
    <row r="125" spans="1:75" x14ac:dyDescent="0.25">
      <c r="A125" s="22"/>
      <c r="C125" s="22"/>
      <c r="D125" s="22"/>
      <c r="E125" s="100"/>
      <c r="F125" s="22"/>
      <c r="G125" s="46"/>
      <c r="H125" s="46"/>
      <c r="I125" s="46"/>
      <c r="J125" s="46"/>
      <c r="K125" s="46"/>
      <c r="L125" s="46"/>
      <c r="M125" s="22"/>
      <c r="N125" s="22"/>
      <c r="O125" s="22"/>
      <c r="P125" s="22"/>
      <c r="Q125" s="22"/>
      <c r="R125" s="22"/>
      <c r="S125" s="22"/>
      <c r="T125" s="46"/>
      <c r="U125" s="46"/>
      <c r="V125" s="46"/>
      <c r="W125" s="22"/>
      <c r="X125" s="22"/>
      <c r="Y125" s="22"/>
      <c r="Z125" s="22"/>
      <c r="AA125" s="22"/>
      <c r="AB125" s="22"/>
      <c r="AC125" s="100"/>
      <c r="AD125" s="22"/>
      <c r="AE125" s="100"/>
      <c r="AF125" s="22"/>
      <c r="AG125" s="46"/>
      <c r="AX125" s="58"/>
    </row>
    <row r="126" spans="1:75" x14ac:dyDescent="0.25">
      <c r="A126" s="22"/>
      <c r="C126" s="22"/>
      <c r="D126" s="22"/>
      <c r="E126" s="100"/>
      <c r="F126" s="22"/>
      <c r="G126" s="46"/>
      <c r="H126" s="46"/>
      <c r="I126" s="46"/>
      <c r="J126" s="46"/>
      <c r="K126" s="46"/>
      <c r="L126" s="46"/>
      <c r="M126" s="22"/>
      <c r="N126" s="22"/>
      <c r="O126" s="22"/>
      <c r="P126" s="22"/>
      <c r="Q126" s="22"/>
      <c r="R126" s="22"/>
      <c r="S126" s="22"/>
      <c r="T126" s="46"/>
      <c r="U126" s="46"/>
      <c r="V126" s="46"/>
      <c r="W126" s="22"/>
      <c r="X126" s="22"/>
      <c r="Y126" s="22"/>
      <c r="Z126" s="22"/>
      <c r="AA126" s="22"/>
      <c r="AB126" s="22"/>
      <c r="AC126" s="100"/>
      <c r="AD126" s="22"/>
      <c r="AE126" s="100"/>
      <c r="AF126" s="22"/>
      <c r="AG126" s="46"/>
      <c r="AX126" s="58"/>
    </row>
    <row r="127" spans="1:75" x14ac:dyDescent="0.25">
      <c r="A127" s="22"/>
      <c r="C127" s="22"/>
      <c r="D127" s="22"/>
      <c r="E127" s="100"/>
      <c r="F127" s="22"/>
      <c r="G127" s="46"/>
      <c r="H127" s="46"/>
      <c r="I127" s="46"/>
      <c r="J127" s="46"/>
      <c r="K127" s="46"/>
      <c r="L127" s="46"/>
      <c r="M127" s="22"/>
      <c r="N127" s="22"/>
      <c r="O127" s="22"/>
      <c r="P127" s="22"/>
      <c r="Q127" s="22"/>
      <c r="R127" s="22"/>
      <c r="S127" s="22"/>
      <c r="T127" s="46"/>
      <c r="U127" s="46"/>
      <c r="V127" s="46"/>
      <c r="W127" s="22"/>
      <c r="X127" s="22"/>
      <c r="Y127" s="22"/>
      <c r="Z127" s="22"/>
      <c r="AA127" s="22"/>
      <c r="AB127" s="22"/>
      <c r="AC127" s="100"/>
      <c r="AD127" s="22"/>
      <c r="AE127" s="100"/>
      <c r="AF127" s="22"/>
      <c r="AG127" s="46"/>
      <c r="AX127" s="58"/>
    </row>
    <row r="128" spans="1:75" x14ac:dyDescent="0.25">
      <c r="A128" s="22"/>
      <c r="C128" s="22"/>
      <c r="D128" s="22"/>
      <c r="E128" s="100"/>
      <c r="F128" s="22"/>
      <c r="G128" s="46"/>
      <c r="H128" s="46"/>
      <c r="I128" s="46"/>
      <c r="J128" s="46"/>
      <c r="K128" s="46"/>
      <c r="L128" s="46"/>
      <c r="M128" s="22"/>
      <c r="N128" s="22"/>
      <c r="O128" s="22"/>
      <c r="P128" s="22"/>
      <c r="Q128" s="22"/>
      <c r="R128" s="22"/>
      <c r="S128" s="22"/>
      <c r="T128" s="46"/>
      <c r="U128" s="46"/>
      <c r="V128" s="46"/>
      <c r="W128" s="22"/>
      <c r="X128" s="22"/>
      <c r="Y128" s="22"/>
      <c r="Z128" s="22"/>
      <c r="AA128" s="22"/>
      <c r="AB128" s="22"/>
      <c r="AC128" s="100"/>
      <c r="AD128" s="22"/>
      <c r="AE128" s="100"/>
      <c r="AF128" s="22"/>
      <c r="AG128" s="46"/>
      <c r="AX128" s="58"/>
    </row>
    <row r="129" spans="1:91" x14ac:dyDescent="0.25">
      <c r="A129" s="22"/>
      <c r="C129" s="22"/>
      <c r="D129" s="22"/>
      <c r="E129" s="100"/>
      <c r="F129" s="22"/>
      <c r="G129" s="46"/>
      <c r="H129" s="46"/>
      <c r="I129" s="46"/>
      <c r="J129" s="46"/>
      <c r="K129" s="46"/>
      <c r="L129" s="46"/>
      <c r="M129" s="22"/>
      <c r="N129" s="22"/>
      <c r="O129" s="22"/>
      <c r="P129" s="22"/>
      <c r="Q129" s="22"/>
      <c r="R129" s="22"/>
      <c r="S129" s="22"/>
      <c r="T129" s="46"/>
      <c r="U129" s="46"/>
      <c r="V129" s="46"/>
      <c r="W129" s="22"/>
      <c r="X129" s="22"/>
      <c r="Y129" s="22"/>
      <c r="Z129" s="22"/>
      <c r="AA129" s="22"/>
      <c r="AB129" s="22"/>
      <c r="AC129" s="100"/>
      <c r="AD129" s="22"/>
      <c r="AE129" s="100"/>
      <c r="AF129" s="22"/>
      <c r="AG129" s="46"/>
      <c r="AX129" s="58"/>
    </row>
    <row r="130" spans="1:91" s="86" customFormat="1" ht="14.25" x14ac:dyDescent="0.2">
      <c r="A130" s="11"/>
      <c r="B130" s="16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6"/>
      <c r="AF130" s="11"/>
      <c r="AG130" s="11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  <c r="BD130" s="58"/>
      <c r="BE130" s="59"/>
      <c r="BF130" s="58"/>
      <c r="BG130" s="58"/>
      <c r="BH130" s="58"/>
      <c r="BI130" s="59"/>
      <c r="BJ130" s="58"/>
      <c r="BK130" s="58"/>
      <c r="BL130" s="59"/>
      <c r="BM130" s="58"/>
      <c r="BN130" s="59"/>
      <c r="BO130" s="58"/>
      <c r="BP130" s="58"/>
      <c r="BQ130" s="58"/>
      <c r="BR130" s="58"/>
      <c r="BS130" s="58"/>
      <c r="BT130" s="58"/>
      <c r="BU130" s="60"/>
      <c r="BV130" s="59"/>
      <c r="BW130" s="59"/>
      <c r="BX130" s="59"/>
      <c r="BY130" s="59"/>
      <c r="BZ130" s="59"/>
      <c r="CA130" s="59"/>
      <c r="CB130" s="59"/>
      <c r="CC130" s="59"/>
      <c r="CD130" s="59"/>
      <c r="CE130" s="59"/>
      <c r="CF130" s="59"/>
      <c r="CG130" s="59"/>
      <c r="CH130" s="59"/>
      <c r="CI130" s="59"/>
      <c r="CJ130" s="59"/>
      <c r="CK130" s="59"/>
      <c r="CL130" s="59"/>
      <c r="CM130" s="59"/>
    </row>
    <row r="131" spans="1:91" s="86" customFormat="1" ht="14.25" x14ac:dyDescent="0.2">
      <c r="A131" s="11"/>
      <c r="B131" s="16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6"/>
      <c r="AF131" s="11"/>
      <c r="AG131" s="11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  <c r="BD131" s="58"/>
      <c r="BE131" s="59"/>
      <c r="BF131" s="58"/>
      <c r="BG131" s="58"/>
      <c r="BH131" s="58"/>
      <c r="BI131" s="59"/>
      <c r="BJ131" s="58"/>
      <c r="BK131" s="58"/>
      <c r="BL131" s="59"/>
      <c r="BM131" s="58"/>
      <c r="BN131" s="59"/>
      <c r="BO131" s="58"/>
      <c r="BP131" s="58"/>
      <c r="BQ131" s="58"/>
      <c r="BR131" s="58"/>
      <c r="BS131" s="58"/>
      <c r="BT131" s="58"/>
      <c r="BU131" s="60"/>
      <c r="BV131" s="59"/>
      <c r="BW131" s="59"/>
      <c r="BX131" s="59"/>
      <c r="BY131" s="59"/>
      <c r="BZ131" s="59"/>
      <c r="CA131" s="59"/>
      <c r="CB131" s="59"/>
      <c r="CC131" s="59"/>
      <c r="CD131" s="59"/>
      <c r="CE131" s="59"/>
      <c r="CF131" s="59"/>
      <c r="CG131" s="59"/>
      <c r="CH131" s="59"/>
      <c r="CI131" s="59"/>
      <c r="CJ131" s="59"/>
      <c r="CK131" s="59"/>
      <c r="CL131" s="59"/>
      <c r="CM131" s="59"/>
    </row>
    <row r="132" spans="1:91" s="86" customFormat="1" ht="14.25" x14ac:dyDescent="0.2">
      <c r="A132" s="11"/>
      <c r="B132" s="16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6"/>
      <c r="AF132" s="11"/>
      <c r="AG132" s="11"/>
      <c r="AH132" s="58"/>
      <c r="AI132" s="58"/>
      <c r="AJ132" s="58"/>
      <c r="AK132" s="58"/>
      <c r="AL132" s="58"/>
      <c r="AM132" s="58"/>
      <c r="AN132" s="58"/>
      <c r="AO132" s="58"/>
      <c r="AP132" s="58"/>
      <c r="AQ132" s="58"/>
      <c r="AR132" s="58"/>
      <c r="AS132" s="58"/>
      <c r="AT132" s="58"/>
      <c r="AU132" s="58"/>
      <c r="AV132" s="58"/>
      <c r="AW132" s="58"/>
      <c r="AX132" s="58"/>
      <c r="AY132" s="58"/>
      <c r="AZ132" s="58"/>
      <c r="BA132" s="58"/>
      <c r="BB132" s="58"/>
      <c r="BC132" s="58"/>
      <c r="BD132" s="58"/>
      <c r="BE132" s="59"/>
      <c r="BF132" s="58"/>
      <c r="BG132" s="58"/>
      <c r="BH132" s="58"/>
      <c r="BI132" s="59"/>
      <c r="BJ132" s="58"/>
      <c r="BK132" s="58"/>
      <c r="BL132" s="59"/>
      <c r="BM132" s="58"/>
      <c r="BN132" s="59"/>
      <c r="BO132" s="58"/>
      <c r="BP132" s="58"/>
      <c r="BQ132" s="58"/>
      <c r="BR132" s="58"/>
      <c r="BS132" s="58"/>
      <c r="BT132" s="58"/>
      <c r="BU132" s="60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</row>
    <row r="133" spans="1:91" s="86" customFormat="1" ht="14.25" x14ac:dyDescent="0.2">
      <c r="A133" s="11"/>
      <c r="B133" s="16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6"/>
      <c r="AF133" s="11"/>
      <c r="AG133" s="11"/>
      <c r="AH133" s="58"/>
      <c r="AI133" s="58"/>
      <c r="AJ133" s="58"/>
      <c r="AK133" s="58"/>
      <c r="AL133" s="58"/>
      <c r="AM133" s="58"/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58"/>
      <c r="BD133" s="58"/>
      <c r="BE133" s="59"/>
      <c r="BF133" s="58"/>
      <c r="BG133" s="58"/>
      <c r="BH133" s="58"/>
      <c r="BI133" s="59"/>
      <c r="BJ133" s="58"/>
      <c r="BK133" s="58"/>
      <c r="BL133" s="59"/>
      <c r="BM133" s="58"/>
      <c r="BN133" s="59"/>
      <c r="BO133" s="58"/>
      <c r="BP133" s="58"/>
      <c r="BQ133" s="58"/>
      <c r="BR133" s="58"/>
      <c r="BS133" s="58"/>
      <c r="BT133" s="58"/>
      <c r="BU133" s="60"/>
      <c r="BV133" s="59"/>
      <c r="BW133" s="59"/>
      <c r="BX133" s="59"/>
      <c r="BY133" s="59"/>
      <c r="BZ133" s="59"/>
      <c r="CA133" s="59"/>
      <c r="CB133" s="59"/>
      <c r="CC133" s="59"/>
      <c r="CD133" s="59"/>
      <c r="CE133" s="59"/>
      <c r="CF133" s="59"/>
      <c r="CG133" s="59"/>
      <c r="CH133" s="59"/>
      <c r="CI133" s="59"/>
      <c r="CJ133" s="59"/>
      <c r="CK133" s="59"/>
      <c r="CL133" s="59"/>
      <c r="CM133" s="59"/>
    </row>
    <row r="134" spans="1:91" s="86" customFormat="1" ht="14.25" x14ac:dyDescent="0.2">
      <c r="A134" s="11"/>
      <c r="B134" s="16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6"/>
      <c r="AF134" s="11"/>
      <c r="AG134" s="11"/>
      <c r="AH134" s="58"/>
      <c r="AI134" s="58"/>
      <c r="AJ134" s="58"/>
      <c r="AK134" s="58"/>
      <c r="AL134" s="58"/>
      <c r="AM134" s="58"/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/>
      <c r="AZ134" s="58"/>
      <c r="BA134" s="58"/>
      <c r="BB134" s="58"/>
      <c r="BC134" s="58"/>
      <c r="BD134" s="58"/>
      <c r="BE134" s="59"/>
      <c r="BF134" s="58"/>
      <c r="BG134" s="58"/>
      <c r="BH134" s="58"/>
      <c r="BI134" s="59"/>
      <c r="BJ134" s="58"/>
      <c r="BK134" s="58"/>
      <c r="BL134" s="59"/>
      <c r="BM134" s="58"/>
      <c r="BN134" s="59"/>
      <c r="BO134" s="58"/>
      <c r="BP134" s="58"/>
      <c r="BQ134" s="58"/>
      <c r="BR134" s="58"/>
      <c r="BS134" s="58"/>
      <c r="BT134" s="58"/>
      <c r="BU134" s="60"/>
      <c r="BV134" s="59"/>
      <c r="BW134" s="59"/>
      <c r="BX134" s="59"/>
      <c r="BY134" s="59"/>
      <c r="BZ134" s="59"/>
      <c r="CA134" s="59"/>
      <c r="CB134" s="59"/>
      <c r="CC134" s="59"/>
      <c r="CD134" s="59"/>
      <c r="CE134" s="59"/>
      <c r="CF134" s="59"/>
      <c r="CG134" s="59"/>
      <c r="CH134" s="59"/>
      <c r="CI134" s="59"/>
      <c r="CJ134" s="59"/>
      <c r="CK134" s="59"/>
      <c r="CL134" s="59"/>
      <c r="CM134" s="59"/>
    </row>
    <row r="135" spans="1:91" s="86" customFormat="1" ht="14.25" x14ac:dyDescent="0.2">
      <c r="A135" s="11"/>
      <c r="B135" s="16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6"/>
      <c r="AF135" s="11"/>
      <c r="AG135" s="11"/>
      <c r="AH135" s="58"/>
      <c r="AI135" s="58"/>
      <c r="AJ135" s="58"/>
      <c r="AK135" s="58"/>
      <c r="AL135" s="58"/>
      <c r="AM135" s="58"/>
      <c r="AN135" s="58"/>
      <c r="AO135" s="58"/>
      <c r="AP135" s="58"/>
      <c r="AQ135" s="58"/>
      <c r="AR135" s="58"/>
      <c r="AS135" s="58"/>
      <c r="AT135" s="58"/>
      <c r="AU135" s="58"/>
      <c r="AV135" s="58"/>
      <c r="AW135" s="58"/>
      <c r="AX135" s="58"/>
      <c r="AY135" s="58"/>
      <c r="AZ135" s="58"/>
      <c r="BA135" s="58"/>
      <c r="BB135" s="58"/>
      <c r="BC135" s="58"/>
      <c r="BD135" s="58"/>
      <c r="BE135" s="59"/>
      <c r="BF135" s="58"/>
      <c r="BG135" s="58"/>
      <c r="BH135" s="58"/>
      <c r="BI135" s="59"/>
      <c r="BJ135" s="58"/>
      <c r="BK135" s="58"/>
      <c r="BL135" s="59"/>
      <c r="BM135" s="58"/>
      <c r="BN135" s="59"/>
      <c r="BO135" s="58"/>
      <c r="BP135" s="58"/>
      <c r="BQ135" s="58"/>
      <c r="BR135" s="58"/>
      <c r="BS135" s="58"/>
      <c r="BT135" s="58"/>
      <c r="BU135" s="60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</row>
    <row r="136" spans="1:91" s="86" customFormat="1" ht="14.25" x14ac:dyDescent="0.2">
      <c r="A136" s="11"/>
      <c r="B136" s="16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6"/>
      <c r="AF136" s="11"/>
      <c r="AG136" s="11"/>
      <c r="AH136" s="58"/>
      <c r="AI136" s="58"/>
      <c r="AJ136" s="58"/>
      <c r="AK136" s="58"/>
      <c r="AL136" s="58"/>
      <c r="AM136" s="58"/>
      <c r="AN136" s="58"/>
      <c r="AO136" s="58"/>
      <c r="AP136" s="58"/>
      <c r="AQ136" s="58"/>
      <c r="AR136" s="58"/>
      <c r="AS136" s="58"/>
      <c r="AT136" s="58"/>
      <c r="AU136" s="58"/>
      <c r="AV136" s="58"/>
      <c r="AW136" s="58"/>
      <c r="AX136" s="58"/>
      <c r="AY136" s="58"/>
      <c r="AZ136" s="58"/>
      <c r="BA136" s="58"/>
      <c r="BB136" s="58"/>
      <c r="BC136" s="58"/>
      <c r="BD136" s="58"/>
      <c r="BE136" s="59"/>
      <c r="BF136" s="58"/>
      <c r="BG136" s="58"/>
      <c r="BH136" s="58"/>
      <c r="BI136" s="59"/>
      <c r="BJ136" s="58"/>
      <c r="BK136" s="58"/>
      <c r="BL136" s="59"/>
      <c r="BM136" s="58"/>
      <c r="BN136" s="59"/>
      <c r="BO136" s="58"/>
      <c r="BP136" s="58"/>
      <c r="BQ136" s="58"/>
      <c r="BR136" s="58"/>
      <c r="BS136" s="58"/>
      <c r="BT136" s="58"/>
      <c r="BU136" s="60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</row>
    <row r="137" spans="1:91" s="86" customFormat="1" ht="14.25" x14ac:dyDescent="0.2">
      <c r="A137" s="11"/>
      <c r="B137" s="16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6"/>
      <c r="AF137" s="11"/>
      <c r="AG137" s="11"/>
      <c r="AH137" s="58"/>
      <c r="AI137" s="58"/>
      <c r="AJ137" s="58"/>
      <c r="AK137" s="58"/>
      <c r="AL137" s="58"/>
      <c r="AM137" s="58"/>
      <c r="AN137" s="58"/>
      <c r="AO137" s="58"/>
      <c r="AP137" s="58"/>
      <c r="AQ137" s="58"/>
      <c r="AR137" s="58"/>
      <c r="AS137" s="58"/>
      <c r="AT137" s="58"/>
      <c r="AU137" s="58"/>
      <c r="AV137" s="58"/>
      <c r="AW137" s="58"/>
      <c r="AX137" s="58"/>
      <c r="AY137" s="58"/>
      <c r="AZ137" s="58"/>
      <c r="BA137" s="58"/>
      <c r="BB137" s="58"/>
      <c r="BC137" s="58"/>
      <c r="BD137" s="58"/>
      <c r="BE137" s="59"/>
      <c r="BF137" s="58"/>
      <c r="BG137" s="58"/>
      <c r="BH137" s="58"/>
      <c r="BI137" s="59"/>
      <c r="BJ137" s="58"/>
      <c r="BK137" s="58"/>
      <c r="BL137" s="59"/>
      <c r="BM137" s="58"/>
      <c r="BN137" s="59"/>
      <c r="BO137" s="58"/>
      <c r="BP137" s="58"/>
      <c r="BQ137" s="58"/>
      <c r="BR137" s="58"/>
      <c r="BS137" s="58"/>
      <c r="BT137" s="58"/>
      <c r="BU137" s="60"/>
      <c r="BV137" s="59"/>
      <c r="BW137" s="59"/>
      <c r="BX137" s="59"/>
      <c r="BY137" s="59"/>
      <c r="BZ137" s="59"/>
      <c r="CA137" s="59"/>
      <c r="CB137" s="59"/>
      <c r="CC137" s="59"/>
      <c r="CD137" s="59"/>
      <c r="CE137" s="59"/>
      <c r="CF137" s="59"/>
      <c r="CG137" s="59"/>
      <c r="CH137" s="59"/>
      <c r="CI137" s="59"/>
      <c r="CJ137" s="59"/>
      <c r="CK137" s="59"/>
      <c r="CL137" s="59"/>
      <c r="CM137" s="59"/>
    </row>
    <row r="138" spans="1:91" s="86" customFormat="1" ht="14.25" x14ac:dyDescent="0.2">
      <c r="A138" s="11"/>
      <c r="B138" s="16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6"/>
      <c r="AF138" s="11"/>
      <c r="AG138" s="11"/>
      <c r="AH138" s="58"/>
      <c r="AI138" s="58"/>
      <c r="AJ138" s="58"/>
      <c r="AK138" s="58"/>
      <c r="AL138" s="58"/>
      <c r="AM138" s="58"/>
      <c r="AN138" s="58"/>
      <c r="AO138" s="58"/>
      <c r="AP138" s="58"/>
      <c r="AQ138" s="58"/>
      <c r="AR138" s="58"/>
      <c r="AS138" s="58"/>
      <c r="AT138" s="58"/>
      <c r="AU138" s="58"/>
      <c r="AV138" s="58"/>
      <c r="AW138" s="58"/>
      <c r="AX138" s="58"/>
      <c r="AY138" s="58"/>
      <c r="AZ138" s="58"/>
      <c r="BA138" s="58"/>
      <c r="BB138" s="58"/>
      <c r="BC138" s="58"/>
      <c r="BD138" s="58"/>
      <c r="BE138" s="59"/>
      <c r="BF138" s="58"/>
      <c r="BG138" s="58"/>
      <c r="BH138" s="58"/>
      <c r="BI138" s="59"/>
      <c r="BJ138" s="58"/>
      <c r="BK138" s="58"/>
      <c r="BL138" s="59"/>
      <c r="BM138" s="58"/>
      <c r="BN138" s="59"/>
      <c r="BO138" s="58"/>
      <c r="BP138" s="58"/>
      <c r="BQ138" s="58"/>
      <c r="BR138" s="58"/>
      <c r="BS138" s="58"/>
      <c r="BT138" s="58"/>
      <c r="BU138" s="60"/>
      <c r="BV138" s="59"/>
      <c r="BW138" s="59"/>
      <c r="BX138" s="59"/>
      <c r="BY138" s="59"/>
      <c r="BZ138" s="59"/>
      <c r="CA138" s="59"/>
      <c r="CB138" s="59"/>
      <c r="CC138" s="59"/>
      <c r="CD138" s="59"/>
      <c r="CE138" s="59"/>
      <c r="CF138" s="59"/>
      <c r="CG138" s="59"/>
      <c r="CH138" s="59"/>
      <c r="CI138" s="59"/>
      <c r="CJ138" s="59"/>
      <c r="CK138" s="59"/>
      <c r="CL138" s="59"/>
      <c r="CM138" s="59"/>
    </row>
    <row r="139" spans="1:91" x14ac:dyDescent="0.25">
      <c r="AX139" s="58"/>
    </row>
    <row r="140" spans="1:91" x14ac:dyDescent="0.25">
      <c r="AX140" s="58"/>
    </row>
    <row r="141" spans="1:91" x14ac:dyDescent="0.25">
      <c r="AX141" s="58"/>
    </row>
    <row r="142" spans="1:91" x14ac:dyDescent="0.25">
      <c r="AX142" s="58"/>
    </row>
    <row r="143" spans="1:91" x14ac:dyDescent="0.25">
      <c r="AX143" s="58"/>
    </row>
    <row r="144" spans="1:91" x14ac:dyDescent="0.25">
      <c r="AX144" s="58"/>
    </row>
    <row r="145" spans="50:50" x14ac:dyDescent="0.25">
      <c r="AX145" s="58"/>
    </row>
    <row r="146" spans="50:50" x14ac:dyDescent="0.25">
      <c r="AX146" s="58"/>
    </row>
    <row r="147" spans="50:50" x14ac:dyDescent="0.25">
      <c r="AX147" s="58"/>
    </row>
    <row r="148" spans="50:50" x14ac:dyDescent="0.25">
      <c r="AX148" s="58"/>
    </row>
    <row r="149" spans="50:50" x14ac:dyDescent="0.25">
      <c r="AX149" s="58"/>
    </row>
    <row r="150" spans="50:50" x14ac:dyDescent="0.25">
      <c r="AX150" s="58"/>
    </row>
    <row r="151" spans="50:50" x14ac:dyDescent="0.25">
      <c r="AX151" s="58"/>
    </row>
    <row r="152" spans="50:50" x14ac:dyDescent="0.25">
      <c r="AX152" s="58"/>
    </row>
    <row r="153" spans="50:50" x14ac:dyDescent="0.25">
      <c r="AX153" s="58"/>
    </row>
    <row r="154" spans="50:50" x14ac:dyDescent="0.25">
      <c r="AX154" s="58"/>
    </row>
    <row r="155" spans="50:50" x14ac:dyDescent="0.25">
      <c r="AX155" s="58"/>
    </row>
    <row r="156" spans="50:50" x14ac:dyDescent="0.25">
      <c r="AX156" s="58"/>
    </row>
    <row r="157" spans="50:50" x14ac:dyDescent="0.25">
      <c r="AX157" s="58"/>
    </row>
    <row r="158" spans="50:50" x14ac:dyDescent="0.25">
      <c r="AX158" s="58"/>
    </row>
    <row r="159" spans="50:50" x14ac:dyDescent="0.25">
      <c r="AX159" s="58"/>
    </row>
    <row r="160" spans="50:50" x14ac:dyDescent="0.25">
      <c r="AX160" s="58"/>
    </row>
    <row r="161" spans="50:50" x14ac:dyDescent="0.25">
      <c r="AX161" s="58"/>
    </row>
    <row r="162" spans="50:50" x14ac:dyDescent="0.25">
      <c r="AX162" s="58"/>
    </row>
    <row r="163" spans="50:50" x14ac:dyDescent="0.25">
      <c r="AX163" s="58"/>
    </row>
    <row r="164" spans="50:50" x14ac:dyDescent="0.25">
      <c r="AX164" s="58"/>
    </row>
    <row r="165" spans="50:50" x14ac:dyDescent="0.25">
      <c r="AX165" s="58"/>
    </row>
    <row r="166" spans="50:50" x14ac:dyDescent="0.25">
      <c r="AX166" s="58"/>
    </row>
    <row r="167" spans="50:50" x14ac:dyDescent="0.25">
      <c r="AX167" s="58"/>
    </row>
    <row r="168" spans="50:50" x14ac:dyDescent="0.25">
      <c r="AX168" s="58"/>
    </row>
    <row r="169" spans="50:50" x14ac:dyDescent="0.25">
      <c r="AX169" s="58"/>
    </row>
    <row r="170" spans="50:50" x14ac:dyDescent="0.25">
      <c r="AX170" s="58"/>
    </row>
    <row r="171" spans="50:50" x14ac:dyDescent="0.25">
      <c r="AX171" s="58"/>
    </row>
    <row r="172" spans="50:50" x14ac:dyDescent="0.25">
      <c r="AX172" s="58"/>
    </row>
    <row r="173" spans="50:50" x14ac:dyDescent="0.25">
      <c r="AX173" s="58"/>
    </row>
    <row r="174" spans="50:50" x14ac:dyDescent="0.25">
      <c r="AX174" s="58"/>
    </row>
    <row r="175" spans="50:50" x14ac:dyDescent="0.25">
      <c r="AX175" s="58"/>
    </row>
    <row r="176" spans="50:50" x14ac:dyDescent="0.25">
      <c r="AX176" s="58"/>
    </row>
    <row r="177" spans="50:50" x14ac:dyDescent="0.25">
      <c r="AX177" s="58"/>
    </row>
    <row r="178" spans="50:50" x14ac:dyDescent="0.25">
      <c r="AX178" s="58"/>
    </row>
    <row r="179" spans="50:50" x14ac:dyDescent="0.25">
      <c r="AX179" s="58"/>
    </row>
    <row r="180" spans="50:50" x14ac:dyDescent="0.25">
      <c r="AX180" s="58"/>
    </row>
    <row r="181" spans="50:50" x14ac:dyDescent="0.25">
      <c r="AX181" s="58"/>
    </row>
    <row r="182" spans="50:50" x14ac:dyDescent="0.25">
      <c r="AX182" s="58"/>
    </row>
    <row r="183" spans="50:50" x14ac:dyDescent="0.25">
      <c r="AX183" s="58"/>
    </row>
    <row r="184" spans="50:50" x14ac:dyDescent="0.25">
      <c r="AX184" s="58"/>
    </row>
    <row r="185" spans="50:50" x14ac:dyDescent="0.25">
      <c r="AX185" s="58"/>
    </row>
    <row r="186" spans="50:50" x14ac:dyDescent="0.25">
      <c r="AX186" s="58"/>
    </row>
    <row r="187" spans="50:50" x14ac:dyDescent="0.25">
      <c r="AX187" s="58"/>
    </row>
    <row r="188" spans="50:50" x14ac:dyDescent="0.25">
      <c r="AX188" s="58"/>
    </row>
    <row r="189" spans="50:50" x14ac:dyDescent="0.25">
      <c r="AX189" s="58"/>
    </row>
    <row r="190" spans="50:50" x14ac:dyDescent="0.25">
      <c r="AX190" s="58"/>
    </row>
    <row r="191" spans="50:50" x14ac:dyDescent="0.25">
      <c r="AX191" s="58"/>
    </row>
    <row r="192" spans="50:50" x14ac:dyDescent="0.25">
      <c r="AX192" s="58"/>
    </row>
    <row r="193" spans="50:50" x14ac:dyDescent="0.25">
      <c r="AX193" s="58"/>
    </row>
    <row r="194" spans="50:50" x14ac:dyDescent="0.25">
      <c r="AX194" s="58"/>
    </row>
    <row r="195" spans="50:50" x14ac:dyDescent="0.25">
      <c r="AX195" s="58"/>
    </row>
    <row r="196" spans="50:50" x14ac:dyDescent="0.25">
      <c r="AX196" s="58"/>
    </row>
    <row r="197" spans="50:50" x14ac:dyDescent="0.25">
      <c r="AX197" s="58"/>
    </row>
    <row r="198" spans="50:50" x14ac:dyDescent="0.25">
      <c r="AX198" s="58"/>
    </row>
    <row r="199" spans="50:50" x14ac:dyDescent="0.25">
      <c r="AX199" s="58"/>
    </row>
  </sheetData>
  <sheetProtection algorithmName="SHA-512" hashValue="KDotrMQBImslSyIZZVvomOVPBZcYdmMOTOLJ2pw0wuH2bv7RcdkE/TAmad1MY3/0FW91aSMWNI+1P3834Hy5Vw==" saltValue="WjSoaLULE3a2xGZG9N5vJQ==" spinCount="100000" sheet="1" objects="1" scenarios="1"/>
  <phoneticPr fontId="22" type="noConversion"/>
  <conditionalFormatting sqref="W12:X111 I12:O111">
    <cfRule type="expression" dxfId="1" priority="4">
      <formula>$H12="x"</formula>
    </cfRule>
  </conditionalFormatting>
  <conditionalFormatting sqref="P12:P111 Y12:Y111">
    <cfRule type="expression" dxfId="0" priority="2">
      <formula>$H12&lt;&gt;"x"</formula>
    </cfRule>
  </conditionalFormatting>
  <dataValidations count="13">
    <dataValidation type="list" allowBlank="1" showInputMessage="1" showErrorMessage="1" sqref="B2 B4" xr:uid="{AFD83454-3471-496D-843F-5BE398528784}">
      <formula1>"D,F,I"</formula1>
    </dataValidation>
    <dataValidation type="list" allowBlank="1" showInputMessage="1" showErrorMessage="1" sqref="J12:J111" xr:uid="{0D8642F5-74E8-463F-AC15-E97DB531731A}">
      <formula1>"2,4,6,8"</formula1>
    </dataValidation>
    <dataValidation type="decimal" operator="greaterThan" allowBlank="1" showInputMessage="1" showErrorMessage="1" sqref="I12:I111 N12:P111 W12:Y111" xr:uid="{2AF83341-F0AA-40D5-8DCB-8C351277B383}">
      <formula1>0</formula1>
    </dataValidation>
    <dataValidation type="decimal" allowBlank="1" showInputMessage="1" showErrorMessage="1" sqref="H1:I8 U1:U8 H112:I1048576 U112:U1048576 I11" xr:uid="{B9CA264D-F1DE-4812-A8FA-268AEAB55D3A}">
      <formula1>0</formula1>
      <formula2>250</formula2>
    </dataValidation>
    <dataValidation type="list" allowBlank="1" showInputMessage="1" showErrorMessage="1" sqref="L12:L111" xr:uid="{A771C669-8983-454B-9B4B-4B7BF89351E4}">
      <formula1>INDEX(T,,$B$1)</formula1>
    </dataValidation>
    <dataValidation type="list" allowBlank="1" showInputMessage="1" showErrorMessage="1" sqref="K12:K111" xr:uid="{A2AE5F59-0982-40A6-BF57-3CFEF2157C2B}">
      <formula1>$BW$21:$BW$23</formula1>
    </dataValidation>
    <dataValidation type="decimal" allowBlank="1" showInputMessage="1" showErrorMessage="1" sqref="V12:V111" xr:uid="{8F051533-8F44-40E3-B18B-B32DFEF62093}">
      <formula1>0</formula1>
      <formula2>1</formula2>
    </dataValidation>
    <dataValidation type="list" allowBlank="1" showInputMessage="1" showErrorMessage="1" sqref="G12:G111" xr:uid="{141310C6-B472-4577-A581-9237218DAA6F}">
      <formula1>INDEX(Kat,,$B$1)</formula1>
    </dataValidation>
    <dataValidation type="list" allowBlank="1" showInputMessage="1" showErrorMessage="1" sqref="M12:M111" xr:uid="{A9C5981A-67DC-44D8-B1C7-BCD62BEBAD55}">
      <formula1>INDEX(Regulation,,$B$1)</formula1>
    </dataValidation>
    <dataValidation type="list" allowBlank="1" showInputMessage="1" showErrorMessage="1" sqref="T12:T111" xr:uid="{1A05E5E6-E44F-482E-BBA1-1F8295604E37}">
      <formula1>INDEX(V,,$B$1)</formula1>
    </dataValidation>
    <dataValidation type="whole" allowBlank="1" showInputMessage="1" showErrorMessage="1" sqref="U12:U111" xr:uid="{5E3DD108-3A2E-46C2-8F8E-D64EFE4457AA}">
      <formula1>0</formula1>
      <formula2>100</formula2>
    </dataValidation>
    <dataValidation type="list" allowBlank="1" showInputMessage="1" showErrorMessage="1" sqref="H12:H111" xr:uid="{2ECD7309-47F3-4520-A941-B292C260AE12}">
      <formula1>"x"</formula1>
    </dataValidation>
    <dataValidation type="date" allowBlank="1" showInputMessage="1" showErrorMessage="1" sqref="AE12:AE111" xr:uid="{000CDE9F-D599-47B5-9D08-A90FEE000A5B}">
      <formula1>44562</formula1>
      <formula2>47848</formula2>
    </dataValidation>
  </dataValidations>
  <hyperlinks>
    <hyperlink ref="AA10" r:id="rId1" xr:uid="{EEE995C5-ACE7-44BB-90E2-FF0507D0A43C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Q1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5CE69D-1CCC-4713-A347-20BE7E53FC1A}">
          <x14:formula1>
            <xm:f>Z!$A$2:$A$4111</xm:f>
          </x14:formula1>
          <xm:sqref>E12:E111 AC12:AC111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I65"/>
  <sheetViews>
    <sheetView topLeftCell="A34" workbookViewId="0">
      <selection activeCell="D37" sqref="D37"/>
    </sheetView>
  </sheetViews>
  <sheetFormatPr defaultColWidth="9.140625" defaultRowHeight="12.75" x14ac:dyDescent="0.2"/>
  <cols>
    <col min="1" max="1" width="9.140625" style="2"/>
    <col min="2" max="2" width="32.7109375" style="2" bestFit="1" customWidth="1"/>
    <col min="3" max="3" width="45" style="2" bestFit="1" customWidth="1"/>
    <col min="4" max="4" width="48.5703125" style="2" bestFit="1" customWidth="1"/>
    <col min="5" max="16384" width="9.140625" style="2"/>
  </cols>
  <sheetData>
    <row r="1" spans="1:4" x14ac:dyDescent="0.2">
      <c r="A1" s="2">
        <v>1</v>
      </c>
      <c r="B1" s="3" t="s">
        <v>4468</v>
      </c>
      <c r="C1" s="3" t="s">
        <v>4472</v>
      </c>
      <c r="D1" s="3" t="s">
        <v>4498</v>
      </c>
    </row>
    <row r="2" spans="1:4" x14ac:dyDescent="0.2">
      <c r="A2" s="2">
        <v>2</v>
      </c>
      <c r="B2" s="3" t="s">
        <v>4470</v>
      </c>
      <c r="C2" s="3" t="s">
        <v>4471</v>
      </c>
      <c r="D2" s="3" t="s">
        <v>4497</v>
      </c>
    </row>
    <row r="3" spans="1:4" x14ac:dyDescent="0.2">
      <c r="A3" s="2">
        <v>3</v>
      </c>
      <c r="B3" s="3" t="s">
        <v>4533</v>
      </c>
      <c r="C3" s="3" t="s">
        <v>4534</v>
      </c>
      <c r="D3" s="3" t="s">
        <v>4537</v>
      </c>
    </row>
    <row r="4" spans="1:4" x14ac:dyDescent="0.2">
      <c r="A4" s="2">
        <v>4</v>
      </c>
      <c r="B4" s="3" t="s">
        <v>4535</v>
      </c>
      <c r="C4" s="3" t="s">
        <v>4536</v>
      </c>
      <c r="D4" s="3" t="s">
        <v>4538</v>
      </c>
    </row>
    <row r="5" spans="1:4" x14ac:dyDescent="0.2">
      <c r="A5" s="2">
        <v>5</v>
      </c>
      <c r="B5" s="3" t="s">
        <v>4473</v>
      </c>
      <c r="C5" s="3" t="s">
        <v>4474</v>
      </c>
      <c r="D5" s="3" t="s">
        <v>4505</v>
      </c>
    </row>
    <row r="6" spans="1:4" x14ac:dyDescent="0.2">
      <c r="A6" s="2">
        <v>6</v>
      </c>
      <c r="B6" s="3" t="s">
        <v>4487</v>
      </c>
      <c r="C6" s="3" t="s">
        <v>4488</v>
      </c>
      <c r="D6" s="3" t="s">
        <v>4507</v>
      </c>
    </row>
    <row r="7" spans="1:4" x14ac:dyDescent="0.2">
      <c r="A7" s="2">
        <v>7</v>
      </c>
      <c r="B7" s="3" t="s">
        <v>4489</v>
      </c>
      <c r="C7" s="3" t="s">
        <v>4490</v>
      </c>
      <c r="D7" s="3" t="s">
        <v>4508</v>
      </c>
    </row>
    <row r="8" spans="1:4" x14ac:dyDescent="0.2">
      <c r="A8" s="2">
        <v>8</v>
      </c>
      <c r="B8" s="3" t="s">
        <v>4492</v>
      </c>
      <c r="C8" s="3" t="s">
        <v>4491</v>
      </c>
      <c r="D8" s="3" t="s">
        <v>4509</v>
      </c>
    </row>
    <row r="9" spans="1:4" x14ac:dyDescent="0.2">
      <c r="A9" s="2">
        <v>9</v>
      </c>
      <c r="B9" s="3" t="s">
        <v>4494</v>
      </c>
      <c r="C9" s="3" t="s">
        <v>4493</v>
      </c>
      <c r="D9" s="3" t="s">
        <v>4510</v>
      </c>
    </row>
    <row r="10" spans="1:4" x14ac:dyDescent="0.2">
      <c r="A10" s="2">
        <v>10</v>
      </c>
      <c r="B10" s="3" t="s">
        <v>4475</v>
      </c>
      <c r="C10" s="3" t="s">
        <v>4476</v>
      </c>
      <c r="D10" s="3" t="s">
        <v>4666</v>
      </c>
    </row>
    <row r="11" spans="1:4" x14ac:dyDescent="0.2">
      <c r="A11" s="2">
        <v>11</v>
      </c>
      <c r="B11" s="3" t="s">
        <v>4477</v>
      </c>
      <c r="C11" s="3" t="s">
        <v>4478</v>
      </c>
      <c r="D11" s="3" t="s">
        <v>4499</v>
      </c>
    </row>
    <row r="12" spans="1:4" x14ac:dyDescent="0.2">
      <c r="A12" s="2">
        <v>12</v>
      </c>
      <c r="B12" s="3" t="s">
        <v>4479</v>
      </c>
      <c r="C12" s="3" t="s">
        <v>4479</v>
      </c>
      <c r="D12" s="3" t="s">
        <v>4500</v>
      </c>
    </row>
    <row r="13" spans="1:4" x14ac:dyDescent="0.2">
      <c r="A13" s="2">
        <v>13</v>
      </c>
      <c r="B13" s="3" t="s">
        <v>4466</v>
      </c>
      <c r="C13" s="3" t="s">
        <v>4482</v>
      </c>
      <c r="D13" s="3" t="s">
        <v>4482</v>
      </c>
    </row>
    <row r="14" spans="1:4" x14ac:dyDescent="0.2">
      <c r="A14" s="2">
        <v>14</v>
      </c>
      <c r="B14" s="3" t="s">
        <v>4480</v>
      </c>
      <c r="C14" s="3" t="s">
        <v>4481</v>
      </c>
      <c r="D14" s="3" t="s">
        <v>4501</v>
      </c>
    </row>
    <row r="15" spans="1:4" x14ac:dyDescent="0.2">
      <c r="A15" s="2">
        <v>15</v>
      </c>
      <c r="B15" s="3" t="s">
        <v>0</v>
      </c>
      <c r="C15" s="3" t="s">
        <v>4483</v>
      </c>
      <c r="D15" s="3" t="s">
        <v>4502</v>
      </c>
    </row>
    <row r="16" spans="1:4" x14ac:dyDescent="0.2">
      <c r="A16" s="2">
        <v>16</v>
      </c>
      <c r="B16" s="3" t="s">
        <v>4512</v>
      </c>
      <c r="C16" s="3" t="s">
        <v>4513</v>
      </c>
      <c r="D16" s="3" t="s">
        <v>4514</v>
      </c>
    </row>
    <row r="17" spans="1:4" x14ac:dyDescent="0.2">
      <c r="A17" s="2">
        <v>17</v>
      </c>
      <c r="B17" s="3" t="s">
        <v>4517</v>
      </c>
      <c r="C17" s="3" t="s">
        <v>4515</v>
      </c>
      <c r="D17" s="3" t="s">
        <v>4516</v>
      </c>
    </row>
    <row r="18" spans="1:4" x14ac:dyDescent="0.2">
      <c r="A18" s="2">
        <v>18</v>
      </c>
      <c r="B18" s="3" t="s">
        <v>4475</v>
      </c>
      <c r="C18" s="3" t="s">
        <v>4476</v>
      </c>
      <c r="D18" s="3" t="s">
        <v>4666</v>
      </c>
    </row>
    <row r="19" spans="1:4" x14ac:dyDescent="0.2">
      <c r="A19" s="2">
        <v>19</v>
      </c>
      <c r="B19" s="3" t="s">
        <v>4550</v>
      </c>
      <c r="C19" s="3" t="s">
        <v>4552</v>
      </c>
      <c r="D19" s="3" t="s">
        <v>4551</v>
      </c>
    </row>
    <row r="20" spans="1:4" x14ac:dyDescent="0.2">
      <c r="A20" s="2">
        <v>20</v>
      </c>
      <c r="B20" s="3" t="s">
        <v>4484</v>
      </c>
      <c r="C20" s="3" t="s">
        <v>4485</v>
      </c>
      <c r="D20" s="3" t="s">
        <v>4503</v>
      </c>
    </row>
    <row r="21" spans="1:4" x14ac:dyDescent="0.2">
      <c r="A21" s="2">
        <v>21</v>
      </c>
      <c r="B21" s="3" t="s">
        <v>4644</v>
      </c>
      <c r="C21" s="3" t="s">
        <v>4645</v>
      </c>
      <c r="D21" s="39" t="s">
        <v>4667</v>
      </c>
    </row>
    <row r="22" spans="1:4" x14ac:dyDescent="0.2">
      <c r="A22" s="2">
        <v>22</v>
      </c>
      <c r="B22" s="3"/>
      <c r="C22" s="3"/>
      <c r="D22" s="3"/>
    </row>
    <row r="23" spans="1:4" x14ac:dyDescent="0.2">
      <c r="A23" s="2">
        <v>23</v>
      </c>
      <c r="B23" s="3"/>
      <c r="C23" s="3"/>
      <c r="D23" s="3"/>
    </row>
    <row r="24" spans="1:4" x14ac:dyDescent="0.2">
      <c r="A24" s="2">
        <v>24</v>
      </c>
      <c r="B24" s="3"/>
      <c r="C24" s="3"/>
      <c r="D24" s="3"/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4486</v>
      </c>
      <c r="C26" s="3" t="s">
        <v>4462</v>
      </c>
      <c r="D26" s="3" t="s">
        <v>4504</v>
      </c>
    </row>
    <row r="27" spans="1:4" x14ac:dyDescent="0.2">
      <c r="A27" s="2">
        <v>27</v>
      </c>
      <c r="B27" s="3" t="s">
        <v>4495</v>
      </c>
      <c r="C27" s="3" t="s">
        <v>4496</v>
      </c>
      <c r="D27" s="3" t="s">
        <v>4511</v>
      </c>
    </row>
    <row r="28" spans="1:4" x14ac:dyDescent="0.2">
      <c r="A28" s="2">
        <v>28</v>
      </c>
      <c r="B28" s="3" t="s">
        <v>4634</v>
      </c>
      <c r="C28" s="3" t="s">
        <v>4636</v>
      </c>
      <c r="D28" s="3" t="s">
        <v>4638</v>
      </c>
    </row>
    <row r="29" spans="1:4" x14ac:dyDescent="0.2">
      <c r="A29" s="2">
        <v>29</v>
      </c>
      <c r="B29" s="3" t="s">
        <v>4635</v>
      </c>
      <c r="C29" s="3" t="s">
        <v>4637</v>
      </c>
      <c r="D29" s="3" t="s">
        <v>4639</v>
      </c>
    </row>
    <row r="30" spans="1:4" x14ac:dyDescent="0.2">
      <c r="A30" s="2">
        <v>30</v>
      </c>
      <c r="B30" s="3" t="s">
        <v>4633</v>
      </c>
      <c r="C30" s="3" t="s">
        <v>4632</v>
      </c>
      <c r="D30" s="39" t="s">
        <v>4668</v>
      </c>
    </row>
    <row r="31" spans="1:4" x14ac:dyDescent="0.2">
      <c r="A31" s="2">
        <v>31</v>
      </c>
      <c r="B31" s="39" t="s">
        <v>4525</v>
      </c>
      <c r="C31" s="39" t="s">
        <v>4526</v>
      </c>
      <c r="D31" s="39" t="s">
        <v>4669</v>
      </c>
    </row>
    <row r="32" spans="1:4" x14ac:dyDescent="0.2">
      <c r="A32" s="2">
        <v>32</v>
      </c>
      <c r="B32" s="39"/>
      <c r="C32" s="39"/>
      <c r="D32" s="39"/>
    </row>
    <row r="33" spans="1:9" x14ac:dyDescent="0.2">
      <c r="A33" s="2">
        <v>33</v>
      </c>
      <c r="B33" s="39" t="s">
        <v>4609</v>
      </c>
      <c r="C33" s="39" t="s">
        <v>4608</v>
      </c>
      <c r="D33" s="39" t="s">
        <v>4670</v>
      </c>
    </row>
    <row r="34" spans="1:9" x14ac:dyDescent="0.2">
      <c r="A34" s="2">
        <v>34</v>
      </c>
      <c r="B34" s="3"/>
      <c r="C34" s="3"/>
      <c r="D34" s="3"/>
    </row>
    <row r="35" spans="1:9" x14ac:dyDescent="0.2">
      <c r="A35" s="2">
        <v>35</v>
      </c>
      <c r="B35" s="39"/>
      <c r="C35" s="39"/>
      <c r="D35" s="3"/>
    </row>
    <row r="36" spans="1:9" x14ac:dyDescent="0.2">
      <c r="A36" s="2">
        <v>36</v>
      </c>
      <c r="B36" s="39" t="s">
        <v>4658</v>
      </c>
      <c r="C36" s="39" t="s">
        <v>4659</v>
      </c>
      <c r="D36" s="39" t="s">
        <v>4671</v>
      </c>
    </row>
    <row r="37" spans="1:9" x14ac:dyDescent="0.2">
      <c r="A37" s="2">
        <v>37</v>
      </c>
      <c r="B37" s="3" t="s">
        <v>4805</v>
      </c>
      <c r="C37" s="3" t="s">
        <v>4654</v>
      </c>
      <c r="D37" s="39" t="s">
        <v>4672</v>
      </c>
    </row>
    <row r="38" spans="1:9" x14ac:dyDescent="0.2">
      <c r="A38" s="2">
        <v>38</v>
      </c>
      <c r="B38" s="3" t="s">
        <v>4527</v>
      </c>
      <c r="C38" s="3" t="s">
        <v>4528</v>
      </c>
      <c r="D38" s="3" t="s">
        <v>4673</v>
      </c>
    </row>
    <row r="39" spans="1:9" x14ac:dyDescent="0.2">
      <c r="A39" s="2">
        <v>39</v>
      </c>
      <c r="B39" s="3" t="s">
        <v>4529</v>
      </c>
      <c r="C39" s="3" t="s">
        <v>4530</v>
      </c>
      <c r="D39" s="3" t="s">
        <v>4674</v>
      </c>
    </row>
    <row r="40" spans="1:9" x14ac:dyDescent="0.2">
      <c r="A40" s="2">
        <v>40</v>
      </c>
      <c r="B40" s="3" t="s">
        <v>4531</v>
      </c>
      <c r="C40" s="3" t="s">
        <v>4532</v>
      </c>
      <c r="D40" s="3" t="s">
        <v>4675</v>
      </c>
    </row>
    <row r="41" spans="1:9" x14ac:dyDescent="0.2">
      <c r="A41" s="2">
        <v>41</v>
      </c>
      <c r="B41" s="3" t="s">
        <v>4640</v>
      </c>
      <c r="C41" s="3" t="s">
        <v>4646</v>
      </c>
      <c r="D41" s="3" t="s">
        <v>4676</v>
      </c>
    </row>
    <row r="42" spans="1:9" x14ac:dyDescent="0.2">
      <c r="A42" s="2">
        <v>42</v>
      </c>
      <c r="B42" s="39" t="s">
        <v>4525</v>
      </c>
      <c r="C42" s="39" t="s">
        <v>4526</v>
      </c>
      <c r="D42" s="39" t="s">
        <v>4669</v>
      </c>
    </row>
    <row r="43" spans="1:9" x14ac:dyDescent="0.2">
      <c r="A43" s="2">
        <v>43</v>
      </c>
      <c r="B43" s="3" t="s">
        <v>4611</v>
      </c>
      <c r="C43" s="3" t="s">
        <v>4610</v>
      </c>
      <c r="D43" s="39" t="s">
        <v>4677</v>
      </c>
    </row>
    <row r="44" spans="1:9" x14ac:dyDescent="0.2">
      <c r="A44" s="2">
        <v>44</v>
      </c>
      <c r="B44" s="3"/>
      <c r="C44" s="3"/>
      <c r="D44" s="3"/>
    </row>
    <row r="45" spans="1:9" x14ac:dyDescent="0.2">
      <c r="A45" s="2">
        <v>45</v>
      </c>
      <c r="B45" s="3" t="s">
        <v>4540</v>
      </c>
      <c r="C45" s="3" t="s">
        <v>4541</v>
      </c>
      <c r="D45" s="3" t="s">
        <v>4678</v>
      </c>
      <c r="E45" s="50">
        <v>1</v>
      </c>
    </row>
    <row r="46" spans="1:9" x14ac:dyDescent="0.2">
      <c r="A46" s="2">
        <v>46</v>
      </c>
      <c r="B46" s="3" t="s">
        <v>4542</v>
      </c>
      <c r="C46" s="3" t="s">
        <v>4539</v>
      </c>
      <c r="D46" s="3" t="s">
        <v>4679</v>
      </c>
      <c r="E46" s="50">
        <v>0.98</v>
      </c>
    </row>
    <row r="47" spans="1:9" x14ac:dyDescent="0.2">
      <c r="A47" s="2">
        <v>47</v>
      </c>
      <c r="B47" s="3" t="s">
        <v>4543</v>
      </c>
      <c r="C47" s="3" t="s">
        <v>4544</v>
      </c>
      <c r="D47" s="3" t="s">
        <v>4680</v>
      </c>
      <c r="E47" s="50">
        <v>0.90500000000000003</v>
      </c>
    </row>
    <row r="48" spans="1:9" x14ac:dyDescent="0.2">
      <c r="A48" s="2">
        <v>48</v>
      </c>
      <c r="B48" s="3"/>
      <c r="C48" s="3"/>
      <c r="D48" s="3"/>
      <c r="E48" s="74">
        <v>0</v>
      </c>
      <c r="F48" s="74">
        <v>25</v>
      </c>
      <c r="G48" s="74">
        <v>50</v>
      </c>
      <c r="H48" s="74">
        <v>75</v>
      </c>
      <c r="I48" s="74">
        <v>100</v>
      </c>
    </row>
    <row r="49" spans="1:9" x14ac:dyDescent="0.2">
      <c r="A49" s="2">
        <v>49</v>
      </c>
      <c r="B49" s="3" t="s">
        <v>4660</v>
      </c>
      <c r="C49" s="3" t="s">
        <v>4696</v>
      </c>
      <c r="D49" s="3" t="s">
        <v>4693</v>
      </c>
      <c r="E49" s="50">
        <v>0</v>
      </c>
      <c r="F49" s="50">
        <v>1</v>
      </c>
      <c r="G49" s="50">
        <v>1</v>
      </c>
      <c r="H49" s="50">
        <v>1</v>
      </c>
      <c r="I49" s="50">
        <v>1</v>
      </c>
    </row>
    <row r="50" spans="1:9" x14ac:dyDescent="0.2">
      <c r="A50" s="2">
        <v>50</v>
      </c>
      <c r="B50" s="3" t="s">
        <v>4661</v>
      </c>
      <c r="C50" s="3" t="s">
        <v>4697</v>
      </c>
      <c r="D50" s="3" t="s">
        <v>4694</v>
      </c>
      <c r="E50" s="50">
        <v>0</v>
      </c>
      <c r="F50" s="50">
        <v>0.67</v>
      </c>
      <c r="G50" s="50">
        <v>0.67</v>
      </c>
      <c r="H50" s="50">
        <v>0.67</v>
      </c>
      <c r="I50" s="50">
        <v>1</v>
      </c>
    </row>
    <row r="51" spans="1:9" x14ac:dyDescent="0.2">
      <c r="A51" s="2">
        <v>51</v>
      </c>
      <c r="B51" s="3" t="s">
        <v>4612</v>
      </c>
      <c r="C51" s="3" t="s">
        <v>4698</v>
      </c>
      <c r="D51" s="3" t="s">
        <v>4695</v>
      </c>
      <c r="E51" s="50">
        <v>0</v>
      </c>
      <c r="F51" s="50">
        <v>0.3</v>
      </c>
      <c r="G51" s="50">
        <v>0.5</v>
      </c>
      <c r="H51" s="50">
        <v>0.75</v>
      </c>
      <c r="I51" s="50">
        <v>1</v>
      </c>
    </row>
    <row r="52" spans="1:9" x14ac:dyDescent="0.2">
      <c r="A52" s="2">
        <v>52</v>
      </c>
      <c r="B52" s="3"/>
      <c r="C52" s="3"/>
      <c r="D52" s="3"/>
    </row>
    <row r="53" spans="1:9" x14ac:dyDescent="0.2">
      <c r="A53" s="2">
        <v>53</v>
      </c>
      <c r="B53" s="3" t="s">
        <v>4803</v>
      </c>
      <c r="C53" s="3" t="s">
        <v>4616</v>
      </c>
      <c r="D53" s="3" t="s">
        <v>4681</v>
      </c>
    </row>
    <row r="54" spans="1:9" x14ac:dyDescent="0.2">
      <c r="A54" s="2">
        <v>54</v>
      </c>
      <c r="B54" s="3" t="s">
        <v>4804</v>
      </c>
      <c r="C54" s="3" t="s">
        <v>4617</v>
      </c>
      <c r="D54" s="3" t="s">
        <v>4682</v>
      </c>
    </row>
    <row r="55" spans="1:9" x14ac:dyDescent="0.2">
      <c r="A55" s="2">
        <v>55</v>
      </c>
      <c r="B55" s="3"/>
      <c r="C55" s="3"/>
      <c r="D55" s="3"/>
    </row>
    <row r="56" spans="1:9" x14ac:dyDescent="0.2">
      <c r="A56" s="2">
        <v>56</v>
      </c>
      <c r="B56" s="3"/>
      <c r="C56" s="3"/>
      <c r="D56" s="3"/>
    </row>
    <row r="57" spans="1:9" x14ac:dyDescent="0.2">
      <c r="A57" s="2">
        <v>57</v>
      </c>
      <c r="B57" s="3"/>
      <c r="C57" s="3"/>
      <c r="D57" s="3"/>
    </row>
    <row r="58" spans="1:9" x14ac:dyDescent="0.2">
      <c r="A58" s="2">
        <v>58</v>
      </c>
      <c r="B58" s="3"/>
      <c r="C58" s="3"/>
      <c r="D58" s="3"/>
    </row>
    <row r="59" spans="1:9" x14ac:dyDescent="0.2">
      <c r="A59" s="2">
        <v>59</v>
      </c>
      <c r="B59" s="3" t="s">
        <v>4647</v>
      </c>
      <c r="C59" s="3" t="s">
        <v>4653</v>
      </c>
      <c r="D59" s="3" t="s">
        <v>4683</v>
      </c>
      <c r="E59" s="79" t="s">
        <v>4631</v>
      </c>
      <c r="F59" s="79" t="s">
        <v>4519</v>
      </c>
      <c r="G59" s="79" t="s">
        <v>4521</v>
      </c>
    </row>
    <row r="60" spans="1:9" x14ac:dyDescent="0.2">
      <c r="A60" s="2">
        <v>60</v>
      </c>
      <c r="B60" s="3" t="s">
        <v>4648</v>
      </c>
      <c r="C60" s="3" t="s">
        <v>4648</v>
      </c>
      <c r="D60" s="3" t="s">
        <v>4684</v>
      </c>
      <c r="E60" s="3"/>
      <c r="F60" s="3"/>
      <c r="G60" s="3"/>
    </row>
    <row r="61" spans="1:9" x14ac:dyDescent="0.2">
      <c r="A61" s="2">
        <v>61</v>
      </c>
      <c r="B61" s="3" t="s">
        <v>4652</v>
      </c>
      <c r="C61" s="3" t="s">
        <v>4688</v>
      </c>
      <c r="D61" s="3" t="s">
        <v>4691</v>
      </c>
      <c r="E61" s="3"/>
      <c r="F61" s="3"/>
      <c r="G61" s="3"/>
    </row>
    <row r="62" spans="1:9" x14ac:dyDescent="0.2">
      <c r="A62" s="2">
        <v>62</v>
      </c>
      <c r="B62" s="3" t="s">
        <v>4651</v>
      </c>
      <c r="C62" s="3" t="s">
        <v>4689</v>
      </c>
      <c r="D62" s="3" t="s">
        <v>4692</v>
      </c>
      <c r="E62" s="3"/>
      <c r="F62" s="3"/>
      <c r="G62" s="3"/>
    </row>
    <row r="63" spans="1:9" x14ac:dyDescent="0.2">
      <c r="A63" s="2">
        <v>63</v>
      </c>
      <c r="B63" s="3" t="s">
        <v>4649</v>
      </c>
      <c r="C63" s="3" t="s">
        <v>4690</v>
      </c>
      <c r="D63" s="39" t="s">
        <v>4685</v>
      </c>
      <c r="E63" s="3"/>
      <c r="F63" s="3"/>
      <c r="G63" s="3"/>
    </row>
    <row r="64" spans="1:9" x14ac:dyDescent="0.2">
      <c r="A64" s="2">
        <v>64</v>
      </c>
      <c r="B64" s="3" t="s">
        <v>4650</v>
      </c>
      <c r="C64" s="3" t="s">
        <v>4687</v>
      </c>
      <c r="D64" s="3" t="s">
        <v>4686</v>
      </c>
      <c r="E64" s="3"/>
      <c r="F64" s="3"/>
      <c r="G64" s="3"/>
    </row>
    <row r="65" spans="1:4" x14ac:dyDescent="0.2">
      <c r="A65" s="2">
        <v>65</v>
      </c>
      <c r="B65" s="3"/>
      <c r="C65" s="3"/>
      <c r="D65" s="3"/>
    </row>
  </sheetData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2EF6A-36A6-47C8-930D-B681820D02BA}">
  <dimension ref="A1:BD46"/>
  <sheetViews>
    <sheetView workbookViewId="0">
      <pane xSplit="1" topLeftCell="B1" activePane="topRight" state="frozen"/>
      <selection pane="topRight" activeCell="L4" sqref="L4"/>
    </sheetView>
  </sheetViews>
  <sheetFormatPr defaultColWidth="9.140625" defaultRowHeight="12.75" x14ac:dyDescent="0.2"/>
  <cols>
    <col min="1" max="3" width="30.7109375" style="2" customWidth="1"/>
    <col min="4" max="10" width="5.7109375" style="2" customWidth="1"/>
    <col min="11" max="13" width="30.7109375" style="2" customWidth="1"/>
    <col min="14" max="31" width="5.7109375" style="2" customWidth="1"/>
    <col min="32" max="55" width="3.7109375" style="76" customWidth="1"/>
    <col min="56" max="57" width="5.7109375" style="2" customWidth="1"/>
    <col min="58" max="16384" width="9.140625" style="2"/>
  </cols>
  <sheetData>
    <row r="1" spans="1:56" x14ac:dyDescent="0.2">
      <c r="C1" s="74"/>
      <c r="D1" s="79">
        <v>0</v>
      </c>
      <c r="E1" s="51">
        <v>0.25</v>
      </c>
      <c r="F1" s="51">
        <v>0.5</v>
      </c>
      <c r="G1" s="51">
        <v>0.75</v>
      </c>
      <c r="H1" s="51">
        <v>1</v>
      </c>
      <c r="I1" s="79"/>
      <c r="N1" s="79">
        <v>0</v>
      </c>
      <c r="O1" s="51">
        <v>0.25</v>
      </c>
      <c r="P1" s="51">
        <v>0.5</v>
      </c>
      <c r="Q1" s="51">
        <v>0.75</v>
      </c>
      <c r="R1" s="51">
        <v>1</v>
      </c>
      <c r="T1" s="51">
        <v>1</v>
      </c>
      <c r="U1" s="51">
        <v>2</v>
      </c>
      <c r="V1" s="51">
        <v>3</v>
      </c>
      <c r="W1" s="51">
        <v>4</v>
      </c>
      <c r="X1" s="51">
        <v>5</v>
      </c>
      <c r="Y1" s="51">
        <v>6</v>
      </c>
      <c r="Z1" s="51">
        <v>7</v>
      </c>
      <c r="AA1" s="51">
        <v>8</v>
      </c>
      <c r="AB1" s="51">
        <v>9</v>
      </c>
      <c r="AC1" s="51">
        <v>10</v>
      </c>
      <c r="AD1" s="51">
        <v>11</v>
      </c>
      <c r="AF1" s="75">
        <v>1</v>
      </c>
      <c r="AG1" s="75">
        <v>2</v>
      </c>
      <c r="AH1" s="75">
        <v>3</v>
      </c>
      <c r="AI1" s="75">
        <v>4</v>
      </c>
      <c r="AJ1" s="75">
        <v>5</v>
      </c>
      <c r="AK1" s="75">
        <v>6</v>
      </c>
      <c r="AL1" s="75">
        <v>7</v>
      </c>
      <c r="AM1" s="75">
        <v>8</v>
      </c>
      <c r="AN1" s="75">
        <v>9</v>
      </c>
      <c r="AO1" s="75">
        <v>10</v>
      </c>
      <c r="AP1" s="75">
        <v>11</v>
      </c>
      <c r="AQ1" s="75">
        <v>12</v>
      </c>
      <c r="AR1" s="75">
        <v>13</v>
      </c>
      <c r="AS1" s="75">
        <v>14</v>
      </c>
      <c r="AT1" s="75">
        <v>15</v>
      </c>
      <c r="AU1" s="75">
        <v>16</v>
      </c>
      <c r="AV1" s="75">
        <v>17</v>
      </c>
      <c r="AW1" s="75">
        <v>18</v>
      </c>
      <c r="AX1" s="75">
        <v>19</v>
      </c>
      <c r="AY1" s="75">
        <v>20</v>
      </c>
      <c r="AZ1" s="75">
        <v>21</v>
      </c>
      <c r="BA1" s="75">
        <v>22</v>
      </c>
      <c r="BB1" s="75">
        <v>23</v>
      </c>
      <c r="BC1" s="75">
        <v>24</v>
      </c>
    </row>
    <row r="2" spans="1:56" x14ac:dyDescent="0.2">
      <c r="A2" s="3" t="s">
        <v>4556</v>
      </c>
      <c r="B2" s="3" t="s">
        <v>4699</v>
      </c>
      <c r="C2" s="3" t="s">
        <v>4741</v>
      </c>
      <c r="D2" s="77">
        <f>COUNTIFS($AF2:$BC2, "="&amp;D$1) * $BD2 + (24 - COUNTA($AF2:$BC2)) * $BD2</f>
        <v>2555</v>
      </c>
      <c r="E2" s="77">
        <f t="shared" ref="E2:H21" si="0">COUNTIFS($AF2:$BC2, "&lt;="&amp;E$1, $AF2:$BC2, "&gt;"&amp;D$1) * $BD2</f>
        <v>0</v>
      </c>
      <c r="F2" s="77">
        <f t="shared" si="0"/>
        <v>1095</v>
      </c>
      <c r="G2" s="77">
        <f t="shared" si="0"/>
        <v>365</v>
      </c>
      <c r="H2" s="77">
        <f t="shared" si="0"/>
        <v>4745</v>
      </c>
      <c r="I2" s="78">
        <f>SUM(E2:H2)</f>
        <v>6205</v>
      </c>
      <c r="J2" s="54">
        <v>1</v>
      </c>
      <c r="K2" s="3" t="s">
        <v>4556</v>
      </c>
      <c r="L2" s="3" t="s">
        <v>4699</v>
      </c>
      <c r="M2" s="3" t="s">
        <v>4794</v>
      </c>
      <c r="N2" s="77">
        <f>SUMPRODUCT(D$2:D$45, INDEX($T$2:$AD$45,,$J2)) / 100</f>
        <v>2774</v>
      </c>
      <c r="O2" s="77">
        <f>SUMPRODUCT(E$2:E$45, INDEX($T$2:$AD$45,,$J2)) / 100</f>
        <v>109.5</v>
      </c>
      <c r="P2" s="77">
        <f>SUMPRODUCT(F$2:F$45, INDEX($T$2:$AD$45,,$J2)) / 100</f>
        <v>1533</v>
      </c>
      <c r="Q2" s="77">
        <f>SUMPRODUCT(G$2:G$45, INDEX($T$2:$AD$45,,$J2)) / 100</f>
        <v>310.25</v>
      </c>
      <c r="R2" s="77">
        <f>SUMPRODUCT(H$2:H$45, INDEX($T$2:$AD$45,,$J2)) / 100</f>
        <v>4033.25</v>
      </c>
      <c r="S2" s="78"/>
      <c r="T2" s="55">
        <v>85</v>
      </c>
      <c r="U2" s="3"/>
      <c r="V2" s="3"/>
      <c r="W2" s="3"/>
      <c r="X2" s="3"/>
      <c r="Y2" s="3"/>
      <c r="Z2" s="3"/>
      <c r="AA2" s="3"/>
      <c r="AB2" s="3"/>
      <c r="AC2" s="3"/>
      <c r="AD2" s="3"/>
      <c r="AF2" s="76">
        <v>1</v>
      </c>
      <c r="AG2" s="76">
        <v>1</v>
      </c>
      <c r="AH2" s="76">
        <v>1</v>
      </c>
      <c r="AI2" s="76">
        <v>1</v>
      </c>
      <c r="AJ2" s="76">
        <v>1</v>
      </c>
      <c r="AK2" s="76">
        <v>1</v>
      </c>
      <c r="AL2" s="76">
        <v>0.6</v>
      </c>
      <c r="AM2" s="76">
        <v>0.4</v>
      </c>
      <c r="AN2" s="76">
        <v>0</v>
      </c>
      <c r="AO2" s="76">
        <v>0</v>
      </c>
      <c r="AP2" s="76">
        <v>0</v>
      </c>
      <c r="AQ2" s="76">
        <v>0</v>
      </c>
      <c r="AR2" s="76">
        <v>0.8</v>
      </c>
      <c r="AS2" s="76">
        <v>0.4</v>
      </c>
      <c r="AT2" s="76">
        <v>0</v>
      </c>
      <c r="AU2" s="76">
        <v>0</v>
      </c>
      <c r="AV2" s="76">
        <v>0</v>
      </c>
      <c r="AW2" s="76">
        <v>0.4</v>
      </c>
      <c r="AX2" s="76">
        <v>0.8</v>
      </c>
      <c r="AY2" s="76">
        <v>0.8</v>
      </c>
      <c r="AZ2" s="76">
        <v>0.8</v>
      </c>
      <c r="BA2" s="76">
        <v>1</v>
      </c>
      <c r="BB2" s="76">
        <v>1</v>
      </c>
      <c r="BC2" s="76">
        <v>1</v>
      </c>
      <c r="BD2" s="2">
        <v>365</v>
      </c>
    </row>
    <row r="3" spans="1:56" x14ac:dyDescent="0.2">
      <c r="A3" s="3" t="s">
        <v>4557</v>
      </c>
      <c r="B3" s="3" t="s">
        <v>4700</v>
      </c>
      <c r="C3" s="3" t="s">
        <v>4742</v>
      </c>
      <c r="D3" s="77">
        <f t="shared" ref="D3:D45" si="1">COUNTIFS($AF3:$BC3, "="&amp;D$1) * $BD3 + (24 - COUNTA($AF3:$BC3)) * $BD3</f>
        <v>2920</v>
      </c>
      <c r="E3" s="77">
        <f t="shared" si="0"/>
        <v>730</v>
      </c>
      <c r="F3" s="77">
        <f t="shared" si="0"/>
        <v>730</v>
      </c>
      <c r="G3" s="77">
        <f t="shared" si="0"/>
        <v>365</v>
      </c>
      <c r="H3" s="77">
        <f t="shared" si="0"/>
        <v>4015</v>
      </c>
      <c r="I3" s="78">
        <f t="shared" ref="I3:I45" si="2">SUM(E3:H3)</f>
        <v>5840</v>
      </c>
      <c r="J3" s="54">
        <v>2</v>
      </c>
      <c r="K3" s="3" t="s">
        <v>4600</v>
      </c>
      <c r="L3" s="3" t="s">
        <v>4795</v>
      </c>
      <c r="M3" s="3" t="s">
        <v>4793</v>
      </c>
      <c r="N3" s="77">
        <f t="shared" ref="N3:N12" si="3">SUMPRODUCT(D$2:D$45, INDEX($T$2:$AD$45,,$J3)) / 100</f>
        <v>3644.85</v>
      </c>
      <c r="O3" s="77">
        <f t="shared" ref="O3:O12" si="4">SUMPRODUCT(E$2:E$45, INDEX($T$2:$AD$45,,$J3)) / 100</f>
        <v>579.17999999999995</v>
      </c>
      <c r="P3" s="77">
        <f t="shared" ref="P3:P12" si="5">SUMPRODUCT(F$2:F$45, INDEX($T$2:$AD$45,,$J3)) / 100</f>
        <v>1421.13</v>
      </c>
      <c r="Q3" s="77">
        <f t="shared" ref="Q3:Q12" si="6">SUMPRODUCT(G$2:G$45, INDEX($T$2:$AD$45,,$J3)) / 100</f>
        <v>511.56</v>
      </c>
      <c r="R3" s="77">
        <f t="shared" ref="R3:R12" si="7">SUMPRODUCT(H$2:H$45, INDEX($T$2:$AD$45,,$J3)) / 100</f>
        <v>856.08</v>
      </c>
      <c r="S3" s="78"/>
      <c r="T3" s="55"/>
      <c r="U3" s="3"/>
      <c r="V3" s="3"/>
      <c r="W3" s="3"/>
      <c r="X3" s="3"/>
      <c r="Y3" s="3"/>
      <c r="Z3" s="3"/>
      <c r="AA3" s="3"/>
      <c r="AB3" s="3"/>
      <c r="AC3" s="3"/>
      <c r="AD3" s="3"/>
      <c r="AF3" s="76">
        <v>1</v>
      </c>
      <c r="AG3" s="76">
        <v>1</v>
      </c>
      <c r="AH3" s="76">
        <v>1</v>
      </c>
      <c r="AI3" s="76">
        <v>1</v>
      </c>
      <c r="AJ3" s="76">
        <v>1</v>
      </c>
      <c r="AK3" s="76">
        <v>1</v>
      </c>
      <c r="AL3" s="76">
        <v>0.8</v>
      </c>
      <c r="AM3" s="76">
        <v>0.4</v>
      </c>
      <c r="AN3" s="76">
        <v>0.2</v>
      </c>
      <c r="AO3" s="76">
        <v>0</v>
      </c>
      <c r="AP3" s="76">
        <v>0</v>
      </c>
      <c r="AQ3" s="76">
        <v>0</v>
      </c>
      <c r="AR3" s="76">
        <v>0</v>
      </c>
      <c r="AS3" s="76">
        <v>0</v>
      </c>
      <c r="AT3" s="76">
        <v>0</v>
      </c>
      <c r="AU3" s="76">
        <v>0</v>
      </c>
      <c r="AV3" s="76">
        <v>0</v>
      </c>
      <c r="AW3" s="76">
        <v>0.2</v>
      </c>
      <c r="AX3" s="76">
        <v>0.4</v>
      </c>
      <c r="AY3" s="76">
        <v>0.6</v>
      </c>
      <c r="AZ3" s="76">
        <v>0.8</v>
      </c>
      <c r="BA3" s="76">
        <v>0.8</v>
      </c>
      <c r="BB3" s="76">
        <v>1</v>
      </c>
      <c r="BC3" s="76">
        <v>1</v>
      </c>
      <c r="BD3" s="2">
        <v>365</v>
      </c>
    </row>
    <row r="4" spans="1:56" x14ac:dyDescent="0.2">
      <c r="A4" s="3" t="s">
        <v>4558</v>
      </c>
      <c r="B4" s="3" t="s">
        <v>4701</v>
      </c>
      <c r="C4" s="3" t="s">
        <v>4743</v>
      </c>
      <c r="D4" s="77">
        <f t="shared" si="1"/>
        <v>1460</v>
      </c>
      <c r="E4" s="77">
        <f t="shared" si="0"/>
        <v>1095</v>
      </c>
      <c r="F4" s="77">
        <f t="shared" si="0"/>
        <v>4380</v>
      </c>
      <c r="G4" s="77">
        <f t="shared" si="0"/>
        <v>0</v>
      </c>
      <c r="H4" s="77">
        <f t="shared" si="0"/>
        <v>1825</v>
      </c>
      <c r="I4" s="78">
        <f t="shared" si="2"/>
        <v>7300</v>
      </c>
      <c r="J4" s="54">
        <v>3</v>
      </c>
      <c r="K4" s="3" t="s">
        <v>4601</v>
      </c>
      <c r="L4" s="3" t="s">
        <v>4797</v>
      </c>
      <c r="M4" s="3" t="s">
        <v>4792</v>
      </c>
      <c r="N4" s="77">
        <f t="shared" si="3"/>
        <v>3610.7</v>
      </c>
      <c r="O4" s="77">
        <f t="shared" si="4"/>
        <v>422.54</v>
      </c>
      <c r="P4" s="77">
        <f t="shared" si="5"/>
        <v>1903.76</v>
      </c>
      <c r="Q4" s="77">
        <f t="shared" si="6"/>
        <v>310.58999999999997</v>
      </c>
      <c r="R4" s="77">
        <f t="shared" si="7"/>
        <v>890.01</v>
      </c>
      <c r="S4" s="78"/>
      <c r="T4" s="55"/>
      <c r="U4" s="3"/>
      <c r="V4" s="3"/>
      <c r="W4" s="3"/>
      <c r="X4" s="3"/>
      <c r="Y4" s="3"/>
      <c r="Z4" s="3"/>
      <c r="AA4" s="3"/>
      <c r="AB4" s="3"/>
      <c r="AC4" s="3"/>
      <c r="AD4" s="3"/>
      <c r="AJ4" s="76">
        <v>0.1</v>
      </c>
      <c r="AK4" s="76">
        <v>0.1</v>
      </c>
      <c r="AL4" s="76">
        <v>0.5</v>
      </c>
      <c r="AM4" s="76">
        <v>1</v>
      </c>
      <c r="AN4" s="76">
        <v>1</v>
      </c>
      <c r="AO4" s="76">
        <v>0.5</v>
      </c>
      <c r="AP4" s="76">
        <v>0.5</v>
      </c>
      <c r="AQ4" s="76">
        <v>0.5</v>
      </c>
      <c r="AR4" s="76">
        <v>0.5</v>
      </c>
      <c r="AS4" s="76">
        <v>0.5</v>
      </c>
      <c r="AT4" s="76">
        <v>0.5</v>
      </c>
      <c r="AU4" s="76">
        <v>0.5</v>
      </c>
      <c r="AV4" s="76">
        <v>0.5</v>
      </c>
      <c r="AW4" s="76">
        <v>1</v>
      </c>
      <c r="AX4" s="76">
        <v>1</v>
      </c>
      <c r="AY4" s="76">
        <v>1</v>
      </c>
      <c r="AZ4" s="76">
        <v>0.5</v>
      </c>
      <c r="BA4" s="76">
        <v>0.5</v>
      </c>
      <c r="BB4" s="76">
        <v>0.5</v>
      </c>
      <c r="BC4" s="76">
        <v>0.1</v>
      </c>
      <c r="BD4" s="2">
        <v>365</v>
      </c>
    </row>
    <row r="5" spans="1:56" x14ac:dyDescent="0.2">
      <c r="A5" s="3" t="s">
        <v>4559</v>
      </c>
      <c r="B5" s="3" t="s">
        <v>4702</v>
      </c>
      <c r="C5" s="3" t="s">
        <v>4744</v>
      </c>
      <c r="D5" s="77">
        <f t="shared" si="1"/>
        <v>3393</v>
      </c>
      <c r="E5" s="77">
        <f t="shared" si="0"/>
        <v>522</v>
      </c>
      <c r="F5" s="77">
        <f t="shared" si="0"/>
        <v>261</v>
      </c>
      <c r="G5" s="77">
        <f t="shared" si="0"/>
        <v>783</v>
      </c>
      <c r="H5" s="77">
        <f t="shared" si="0"/>
        <v>1305</v>
      </c>
      <c r="I5" s="78">
        <f t="shared" si="2"/>
        <v>2871</v>
      </c>
      <c r="J5" s="54">
        <v>4</v>
      </c>
      <c r="K5" s="3" t="s">
        <v>4602</v>
      </c>
      <c r="L5" s="3" t="s">
        <v>4796</v>
      </c>
      <c r="M5" s="3" t="s">
        <v>4791</v>
      </c>
      <c r="N5" s="77">
        <f t="shared" si="3"/>
        <v>3072.16</v>
      </c>
      <c r="O5" s="77">
        <f t="shared" si="4"/>
        <v>840.84</v>
      </c>
      <c r="P5" s="77">
        <f t="shared" si="5"/>
        <v>2451.2600000000002</v>
      </c>
      <c r="Q5" s="77">
        <f t="shared" si="6"/>
        <v>620.29</v>
      </c>
      <c r="R5" s="77">
        <f t="shared" si="7"/>
        <v>851.93</v>
      </c>
      <c r="S5" s="78"/>
      <c r="T5" s="55"/>
      <c r="U5" s="3">
        <v>40</v>
      </c>
      <c r="V5" s="3">
        <v>5</v>
      </c>
      <c r="W5" s="3">
        <v>5</v>
      </c>
      <c r="X5" s="3">
        <v>5</v>
      </c>
      <c r="Y5" s="3">
        <v>5</v>
      </c>
      <c r="Z5" s="3">
        <v>5</v>
      </c>
      <c r="AA5" s="3">
        <v>5</v>
      </c>
      <c r="AB5" s="3">
        <v>5</v>
      </c>
      <c r="AC5" s="3"/>
      <c r="AD5" s="3">
        <v>5</v>
      </c>
      <c r="AM5" s="76">
        <v>0.2</v>
      </c>
      <c r="AN5" s="76">
        <v>0.6</v>
      </c>
      <c r="AO5" s="76">
        <v>1</v>
      </c>
      <c r="AP5" s="76">
        <v>1</v>
      </c>
      <c r="AQ5" s="76">
        <v>0.8</v>
      </c>
      <c r="AR5" s="76">
        <v>0.4</v>
      </c>
      <c r="AS5" s="76">
        <v>0.6</v>
      </c>
      <c r="AT5" s="76">
        <v>1</v>
      </c>
      <c r="AU5" s="76">
        <v>0.8</v>
      </c>
      <c r="AV5" s="76">
        <v>0.6</v>
      </c>
      <c r="AW5" s="76">
        <v>0.2</v>
      </c>
      <c r="BD5" s="2">
        <v>261</v>
      </c>
    </row>
    <row r="6" spans="1:56" x14ac:dyDescent="0.2">
      <c r="A6" s="3" t="s">
        <v>4560</v>
      </c>
      <c r="B6" s="3" t="s">
        <v>4703</v>
      </c>
      <c r="C6" s="3" t="s">
        <v>4745</v>
      </c>
      <c r="D6" s="77">
        <f t="shared" si="1"/>
        <v>3393</v>
      </c>
      <c r="E6" s="77">
        <f t="shared" si="0"/>
        <v>522</v>
      </c>
      <c r="F6" s="77">
        <f t="shared" si="0"/>
        <v>261</v>
      </c>
      <c r="G6" s="77">
        <f t="shared" si="0"/>
        <v>783</v>
      </c>
      <c r="H6" s="77">
        <f t="shared" si="0"/>
        <v>1305</v>
      </c>
      <c r="I6" s="78">
        <f t="shared" si="2"/>
        <v>2871</v>
      </c>
      <c r="J6" s="54">
        <v>5</v>
      </c>
      <c r="K6" s="3" t="s">
        <v>4603</v>
      </c>
      <c r="L6" s="3" t="s">
        <v>4798</v>
      </c>
      <c r="M6" s="3" t="s">
        <v>4790</v>
      </c>
      <c r="N6" s="77">
        <f t="shared" si="3"/>
        <v>3837.04</v>
      </c>
      <c r="O6" s="77">
        <f t="shared" si="4"/>
        <v>1389.64</v>
      </c>
      <c r="P6" s="77">
        <f t="shared" si="5"/>
        <v>1369.36</v>
      </c>
      <c r="Q6" s="77">
        <f t="shared" si="6"/>
        <v>588.99</v>
      </c>
      <c r="R6" s="77">
        <f t="shared" si="7"/>
        <v>601.53</v>
      </c>
      <c r="S6" s="78"/>
      <c r="T6" s="55"/>
      <c r="U6" s="3">
        <v>15</v>
      </c>
      <c r="V6" s="3"/>
      <c r="W6" s="3"/>
      <c r="X6" s="3"/>
      <c r="Y6" s="3"/>
      <c r="Z6" s="3"/>
      <c r="AA6" s="3"/>
      <c r="AB6" s="3"/>
      <c r="AC6" s="3"/>
      <c r="AD6" s="3"/>
      <c r="AM6" s="76">
        <v>0.2</v>
      </c>
      <c r="AN6" s="76">
        <v>0.6</v>
      </c>
      <c r="AO6" s="76">
        <v>1</v>
      </c>
      <c r="AP6" s="76">
        <v>1</v>
      </c>
      <c r="AQ6" s="76">
        <v>0.8</v>
      </c>
      <c r="AR6" s="76">
        <v>0.4</v>
      </c>
      <c r="AS6" s="76">
        <v>0.6</v>
      </c>
      <c r="AT6" s="76">
        <v>1</v>
      </c>
      <c r="AU6" s="76">
        <v>0.8</v>
      </c>
      <c r="AV6" s="76">
        <v>0.6</v>
      </c>
      <c r="AW6" s="76">
        <v>0.2</v>
      </c>
      <c r="BD6" s="2">
        <v>261</v>
      </c>
    </row>
    <row r="7" spans="1:56" x14ac:dyDescent="0.2">
      <c r="A7" s="3" t="s">
        <v>4561</v>
      </c>
      <c r="B7" s="3" t="s">
        <v>4704</v>
      </c>
      <c r="C7" s="3" t="s">
        <v>4746</v>
      </c>
      <c r="D7" s="77">
        <f t="shared" si="1"/>
        <v>4698</v>
      </c>
      <c r="E7" s="77">
        <f t="shared" si="0"/>
        <v>0</v>
      </c>
      <c r="F7" s="77">
        <f t="shared" si="0"/>
        <v>522</v>
      </c>
      <c r="G7" s="77">
        <f t="shared" si="0"/>
        <v>522</v>
      </c>
      <c r="H7" s="77">
        <f t="shared" si="0"/>
        <v>522</v>
      </c>
      <c r="I7" s="78">
        <f t="shared" si="2"/>
        <v>1566</v>
      </c>
      <c r="J7" s="54">
        <v>6</v>
      </c>
      <c r="K7" s="3" t="s">
        <v>4604</v>
      </c>
      <c r="L7" s="3" t="s">
        <v>4799</v>
      </c>
      <c r="M7" s="3" t="s">
        <v>4789</v>
      </c>
      <c r="N7" s="77">
        <f t="shared" si="3"/>
        <v>3296.6</v>
      </c>
      <c r="O7" s="77">
        <f t="shared" si="4"/>
        <v>897.2</v>
      </c>
      <c r="P7" s="77">
        <f t="shared" si="5"/>
        <v>1256.7</v>
      </c>
      <c r="Q7" s="77">
        <f t="shared" si="6"/>
        <v>1254.6500000000001</v>
      </c>
      <c r="R7" s="77">
        <f t="shared" si="7"/>
        <v>1056.45</v>
      </c>
      <c r="S7" s="78"/>
      <c r="T7" s="55"/>
      <c r="U7" s="3">
        <v>5</v>
      </c>
      <c r="V7" s="3"/>
      <c r="W7" s="3"/>
      <c r="X7" s="3"/>
      <c r="Y7" s="3"/>
      <c r="Z7" s="3"/>
      <c r="AA7" s="3"/>
      <c r="AB7" s="3"/>
      <c r="AC7" s="3"/>
      <c r="AD7" s="3"/>
      <c r="AO7" s="76">
        <v>0.6</v>
      </c>
      <c r="AP7" s="76">
        <v>1</v>
      </c>
      <c r="AQ7" s="76">
        <v>0.4</v>
      </c>
      <c r="AT7" s="76">
        <v>0.6</v>
      </c>
      <c r="AU7" s="76">
        <v>1</v>
      </c>
      <c r="AV7" s="76">
        <v>0.4</v>
      </c>
      <c r="BD7" s="2">
        <v>261</v>
      </c>
    </row>
    <row r="8" spans="1:56" x14ac:dyDescent="0.2">
      <c r="A8" s="39" t="s">
        <v>4562</v>
      </c>
      <c r="B8" s="3" t="s">
        <v>4705</v>
      </c>
      <c r="C8" s="3" t="s">
        <v>4747</v>
      </c>
      <c r="D8" s="77">
        <f t="shared" si="1"/>
        <v>3393</v>
      </c>
      <c r="E8" s="77">
        <f t="shared" si="0"/>
        <v>522</v>
      </c>
      <c r="F8" s="77">
        <f t="shared" si="0"/>
        <v>261</v>
      </c>
      <c r="G8" s="77">
        <f t="shared" si="0"/>
        <v>783</v>
      </c>
      <c r="H8" s="77">
        <f t="shared" si="0"/>
        <v>1305</v>
      </c>
      <c r="I8" s="78">
        <f t="shared" si="2"/>
        <v>2871</v>
      </c>
      <c r="J8" s="54">
        <v>7</v>
      </c>
      <c r="K8" s="3" t="s">
        <v>4605</v>
      </c>
      <c r="L8" s="3" t="s">
        <v>4800</v>
      </c>
      <c r="M8" s="3" t="s">
        <v>4788</v>
      </c>
      <c r="N8" s="77">
        <f t="shared" si="3"/>
        <v>1749.95</v>
      </c>
      <c r="O8" s="77">
        <f t="shared" si="4"/>
        <v>972.55</v>
      </c>
      <c r="P8" s="77">
        <f t="shared" si="5"/>
        <v>1525.25</v>
      </c>
      <c r="Q8" s="77">
        <f t="shared" si="6"/>
        <v>305.14999999999998</v>
      </c>
      <c r="R8" s="77">
        <f t="shared" si="7"/>
        <v>3832.7</v>
      </c>
      <c r="S8" s="78"/>
      <c r="T8" s="55"/>
      <c r="U8" s="3">
        <v>5</v>
      </c>
      <c r="V8" s="3"/>
      <c r="W8" s="3"/>
      <c r="X8" s="3"/>
      <c r="Y8" s="3"/>
      <c r="Z8" s="3"/>
      <c r="AA8" s="3"/>
      <c r="AB8" s="3"/>
      <c r="AC8" s="3"/>
      <c r="AD8" s="3"/>
      <c r="AM8" s="76">
        <v>0.2</v>
      </c>
      <c r="AN8" s="76">
        <v>0.6</v>
      </c>
      <c r="AO8" s="76">
        <v>1</v>
      </c>
      <c r="AP8" s="76">
        <v>1</v>
      </c>
      <c r="AQ8" s="76">
        <v>0.8</v>
      </c>
      <c r="AR8" s="76">
        <v>0.4</v>
      </c>
      <c r="AS8" s="76">
        <v>0.6</v>
      </c>
      <c r="AT8" s="76">
        <v>1</v>
      </c>
      <c r="AU8" s="76">
        <v>0.8</v>
      </c>
      <c r="AV8" s="76">
        <v>0.6</v>
      </c>
      <c r="AW8" s="76">
        <v>0.2</v>
      </c>
      <c r="BD8" s="2">
        <v>261</v>
      </c>
    </row>
    <row r="9" spans="1:56" x14ac:dyDescent="0.2">
      <c r="A9" s="3" t="s">
        <v>4563</v>
      </c>
      <c r="B9" s="3" t="s">
        <v>4706</v>
      </c>
      <c r="C9" s="3" t="s">
        <v>4748</v>
      </c>
      <c r="D9" s="77">
        <f t="shared" si="1"/>
        <v>3393</v>
      </c>
      <c r="E9" s="77">
        <f t="shared" si="0"/>
        <v>261</v>
      </c>
      <c r="F9" s="77">
        <f t="shared" si="0"/>
        <v>522</v>
      </c>
      <c r="G9" s="77">
        <f t="shared" si="0"/>
        <v>522</v>
      </c>
      <c r="H9" s="77">
        <f t="shared" si="0"/>
        <v>1566</v>
      </c>
      <c r="I9" s="78">
        <f t="shared" si="2"/>
        <v>2871</v>
      </c>
      <c r="J9" s="54">
        <v>8</v>
      </c>
      <c r="K9" s="3" t="s">
        <v>4614</v>
      </c>
      <c r="L9" s="3" t="s">
        <v>4614</v>
      </c>
      <c r="M9" s="3" t="s">
        <v>4787</v>
      </c>
      <c r="N9" s="77">
        <f t="shared" si="3"/>
        <v>2863.68</v>
      </c>
      <c r="O9" s="77">
        <f t="shared" si="4"/>
        <v>1124.72</v>
      </c>
      <c r="P9" s="77">
        <f t="shared" si="5"/>
        <v>1673.08</v>
      </c>
      <c r="Q9" s="77">
        <f t="shared" si="6"/>
        <v>435.87</v>
      </c>
      <c r="R9" s="77">
        <f t="shared" si="7"/>
        <v>1015.29</v>
      </c>
      <c r="S9" s="78"/>
      <c r="T9" s="55"/>
      <c r="U9" s="3"/>
      <c r="V9" s="3">
        <v>45</v>
      </c>
      <c r="W9" s="3"/>
      <c r="X9" s="3"/>
      <c r="Y9" s="3"/>
      <c r="Z9" s="3"/>
      <c r="AA9" s="3"/>
      <c r="AB9" s="3"/>
      <c r="AC9" s="3"/>
      <c r="AD9" s="3"/>
      <c r="AM9" s="76">
        <v>0.4</v>
      </c>
      <c r="AN9" s="76">
        <v>0.6</v>
      </c>
      <c r="AO9" s="76">
        <v>1</v>
      </c>
      <c r="AP9" s="76">
        <v>1</v>
      </c>
      <c r="AQ9" s="76">
        <v>0.8</v>
      </c>
      <c r="AR9" s="76">
        <v>0.2</v>
      </c>
      <c r="AS9" s="76">
        <v>0.6</v>
      </c>
      <c r="AT9" s="76">
        <v>1</v>
      </c>
      <c r="AU9" s="76">
        <v>0.8</v>
      </c>
      <c r="AV9" s="76">
        <v>0.8</v>
      </c>
      <c r="AW9" s="76">
        <v>0.4</v>
      </c>
      <c r="BD9" s="2">
        <v>261</v>
      </c>
    </row>
    <row r="10" spans="1:56" x14ac:dyDescent="0.2">
      <c r="A10" s="3" t="s">
        <v>4615</v>
      </c>
      <c r="B10" s="3" t="s">
        <v>4707</v>
      </c>
      <c r="C10" s="3" t="s">
        <v>4749</v>
      </c>
      <c r="D10" s="77">
        <f t="shared" si="1"/>
        <v>3393</v>
      </c>
      <c r="E10" s="77">
        <f t="shared" si="0"/>
        <v>0</v>
      </c>
      <c r="F10" s="77">
        <f t="shared" si="0"/>
        <v>2610</v>
      </c>
      <c r="G10" s="77">
        <f t="shared" si="0"/>
        <v>0</v>
      </c>
      <c r="H10" s="77">
        <f t="shared" si="0"/>
        <v>261</v>
      </c>
      <c r="I10" s="78">
        <f t="shared" si="2"/>
        <v>2871</v>
      </c>
      <c r="J10" s="54">
        <v>9</v>
      </c>
      <c r="K10" s="3" t="s">
        <v>4606</v>
      </c>
      <c r="L10" s="3" t="s">
        <v>4801</v>
      </c>
      <c r="M10" s="3" t="s">
        <v>4786</v>
      </c>
      <c r="N10" s="77">
        <f t="shared" si="3"/>
        <v>1167.18</v>
      </c>
      <c r="O10" s="77">
        <f t="shared" si="4"/>
        <v>1485.42</v>
      </c>
      <c r="P10" s="77">
        <f t="shared" si="5"/>
        <v>2080.6799999999998</v>
      </c>
      <c r="Q10" s="77">
        <f t="shared" si="6"/>
        <v>44.37</v>
      </c>
      <c r="R10" s="77">
        <f t="shared" si="7"/>
        <v>2085.39</v>
      </c>
      <c r="S10" s="78"/>
      <c r="T10" s="55"/>
      <c r="U10" s="3"/>
      <c r="V10" s="3">
        <v>4</v>
      </c>
      <c r="W10" s="3"/>
      <c r="X10" s="3"/>
      <c r="Y10" s="3"/>
      <c r="Z10" s="3"/>
      <c r="AA10" s="3"/>
      <c r="AB10" s="3"/>
      <c r="AC10" s="3"/>
      <c r="AD10" s="3"/>
      <c r="AM10" s="76">
        <v>0.5</v>
      </c>
      <c r="AN10" s="76">
        <v>0.5</v>
      </c>
      <c r="AO10" s="76">
        <v>0.5</v>
      </c>
      <c r="AP10" s="76">
        <v>0.5</v>
      </c>
      <c r="AQ10" s="76">
        <v>0.5</v>
      </c>
      <c r="AR10" s="76">
        <v>1</v>
      </c>
      <c r="AS10" s="76">
        <v>0.5</v>
      </c>
      <c r="AT10" s="76">
        <v>0.5</v>
      </c>
      <c r="AU10" s="76">
        <v>0.5</v>
      </c>
      <c r="AV10" s="76">
        <v>0.5</v>
      </c>
      <c r="AW10" s="76">
        <v>0.5</v>
      </c>
      <c r="BD10" s="2">
        <v>261</v>
      </c>
    </row>
    <row r="11" spans="1:56" x14ac:dyDescent="0.2">
      <c r="A11" s="3" t="s">
        <v>4564</v>
      </c>
      <c r="B11" s="3" t="s">
        <v>4708</v>
      </c>
      <c r="C11" s="3" t="s">
        <v>4750</v>
      </c>
      <c r="D11" s="77">
        <f t="shared" si="1"/>
        <v>3393</v>
      </c>
      <c r="E11" s="77">
        <f t="shared" si="0"/>
        <v>0</v>
      </c>
      <c r="F11" s="77">
        <f t="shared" si="0"/>
        <v>2610</v>
      </c>
      <c r="G11" s="77">
        <f t="shared" si="0"/>
        <v>0</v>
      </c>
      <c r="H11" s="77">
        <f t="shared" si="0"/>
        <v>261</v>
      </c>
      <c r="I11" s="78">
        <f t="shared" si="2"/>
        <v>2871</v>
      </c>
      <c r="J11" s="54">
        <v>10</v>
      </c>
      <c r="K11" s="3" t="s">
        <v>4806</v>
      </c>
      <c r="L11" s="3" t="s">
        <v>4802</v>
      </c>
      <c r="M11" s="3" t="s">
        <v>4785</v>
      </c>
      <c r="N11" s="77">
        <f t="shared" si="3"/>
        <v>2958.6</v>
      </c>
      <c r="O11" s="77">
        <f t="shared" si="4"/>
        <v>260.8</v>
      </c>
      <c r="P11" s="77">
        <f t="shared" si="5"/>
        <v>1601.6</v>
      </c>
      <c r="Q11" s="77">
        <f t="shared" si="6"/>
        <v>114.8</v>
      </c>
      <c r="R11" s="77">
        <f t="shared" si="7"/>
        <v>1952.2</v>
      </c>
      <c r="S11" s="78"/>
      <c r="T11" s="3"/>
      <c r="U11" s="3"/>
      <c r="V11" s="3">
        <v>4</v>
      </c>
      <c r="W11" s="3"/>
      <c r="X11" s="3"/>
      <c r="Y11" s="3"/>
      <c r="Z11" s="3"/>
      <c r="AA11" s="3"/>
      <c r="AB11" s="3"/>
      <c r="AC11" s="3"/>
      <c r="AD11" s="3"/>
      <c r="AM11" s="76">
        <v>0.5</v>
      </c>
      <c r="AN11" s="76">
        <v>0.5</v>
      </c>
      <c r="AO11" s="76">
        <v>0.5</v>
      </c>
      <c r="AP11" s="76">
        <v>0.5</v>
      </c>
      <c r="AQ11" s="76">
        <v>0.5</v>
      </c>
      <c r="AR11" s="76">
        <v>1</v>
      </c>
      <c r="AS11" s="76">
        <v>0.5</v>
      </c>
      <c r="AT11" s="76">
        <v>0.5</v>
      </c>
      <c r="AU11" s="76">
        <v>0.5</v>
      </c>
      <c r="AV11" s="76">
        <v>0.5</v>
      </c>
      <c r="AW11" s="76">
        <v>0.5</v>
      </c>
      <c r="BD11" s="2">
        <v>261</v>
      </c>
    </row>
    <row r="12" spans="1:56" x14ac:dyDescent="0.2">
      <c r="A12" s="3" t="s">
        <v>4565</v>
      </c>
      <c r="B12" s="3" t="s">
        <v>4709</v>
      </c>
      <c r="C12" s="3" t="s">
        <v>4751</v>
      </c>
      <c r="D12" s="77">
        <f t="shared" si="1"/>
        <v>3393</v>
      </c>
      <c r="E12" s="77">
        <f t="shared" si="0"/>
        <v>261</v>
      </c>
      <c r="F12" s="77">
        <f t="shared" si="0"/>
        <v>522</v>
      </c>
      <c r="G12" s="77">
        <f t="shared" si="0"/>
        <v>522</v>
      </c>
      <c r="H12" s="77">
        <f t="shared" si="0"/>
        <v>1566</v>
      </c>
      <c r="I12" s="78">
        <f t="shared" si="2"/>
        <v>2871</v>
      </c>
      <c r="J12" s="54">
        <v>11</v>
      </c>
      <c r="K12" s="3" t="s">
        <v>4607</v>
      </c>
      <c r="L12" s="3" t="s">
        <v>4729</v>
      </c>
      <c r="M12" s="3" t="s">
        <v>4784</v>
      </c>
      <c r="N12" s="77">
        <f t="shared" si="3"/>
        <v>3239.4</v>
      </c>
      <c r="O12" s="77">
        <f t="shared" si="4"/>
        <v>260.8</v>
      </c>
      <c r="P12" s="77">
        <f t="shared" si="5"/>
        <v>1700.3</v>
      </c>
      <c r="Q12" s="77">
        <f t="shared" si="6"/>
        <v>127.85</v>
      </c>
      <c r="R12" s="77">
        <f t="shared" si="7"/>
        <v>2308.4499999999998</v>
      </c>
      <c r="S12" s="78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M12" s="76">
        <v>0.4</v>
      </c>
      <c r="AN12" s="76">
        <v>0.6</v>
      </c>
      <c r="AO12" s="76">
        <v>1</v>
      </c>
      <c r="AP12" s="76">
        <v>1</v>
      </c>
      <c r="AQ12" s="76">
        <v>0.8</v>
      </c>
      <c r="AR12" s="76">
        <v>0.2</v>
      </c>
      <c r="AS12" s="76">
        <v>0.6</v>
      </c>
      <c r="AT12" s="76">
        <v>1</v>
      </c>
      <c r="AU12" s="76">
        <v>0.8</v>
      </c>
      <c r="AV12" s="76">
        <v>0.8</v>
      </c>
      <c r="AW12" s="76">
        <v>0.4</v>
      </c>
      <c r="BD12" s="2">
        <v>261</v>
      </c>
    </row>
    <row r="13" spans="1:56" x14ac:dyDescent="0.2">
      <c r="A13" s="3" t="s">
        <v>4566</v>
      </c>
      <c r="B13" s="3" t="s">
        <v>4710</v>
      </c>
      <c r="C13" s="3" t="s">
        <v>4752</v>
      </c>
      <c r="D13" s="77">
        <f t="shared" si="1"/>
        <v>3393</v>
      </c>
      <c r="E13" s="77">
        <f t="shared" si="0"/>
        <v>261</v>
      </c>
      <c r="F13" s="77">
        <f t="shared" si="0"/>
        <v>522</v>
      </c>
      <c r="G13" s="77">
        <f t="shared" si="0"/>
        <v>522</v>
      </c>
      <c r="H13" s="77">
        <f t="shared" si="0"/>
        <v>1566</v>
      </c>
      <c r="I13" s="78">
        <f t="shared" si="2"/>
        <v>2871</v>
      </c>
      <c r="S13" s="78"/>
      <c r="T13" s="3"/>
      <c r="U13" s="3"/>
      <c r="V13" s="3">
        <v>5</v>
      </c>
      <c r="W13" s="3"/>
      <c r="X13" s="3"/>
      <c r="Y13" s="3"/>
      <c r="Z13" s="3"/>
      <c r="AA13" s="3"/>
      <c r="AB13" s="3"/>
      <c r="AC13" s="3"/>
      <c r="AD13" s="3"/>
      <c r="AM13" s="76">
        <v>0.4</v>
      </c>
      <c r="AN13" s="76">
        <v>0.6</v>
      </c>
      <c r="AO13" s="76">
        <v>1</v>
      </c>
      <c r="AP13" s="76">
        <v>1</v>
      </c>
      <c r="AQ13" s="76">
        <v>0.8</v>
      </c>
      <c r="AR13" s="76">
        <v>0.2</v>
      </c>
      <c r="AS13" s="76">
        <v>0.6</v>
      </c>
      <c r="AT13" s="76">
        <v>1</v>
      </c>
      <c r="AU13" s="76">
        <v>0.8</v>
      </c>
      <c r="AV13" s="76">
        <v>0.8</v>
      </c>
      <c r="AW13" s="76">
        <v>0.4</v>
      </c>
      <c r="BD13" s="2">
        <v>261</v>
      </c>
    </row>
    <row r="14" spans="1:56" x14ac:dyDescent="0.2">
      <c r="A14" s="3" t="s">
        <v>4567</v>
      </c>
      <c r="B14" s="3" t="s">
        <v>4713</v>
      </c>
      <c r="C14" s="3" t="s">
        <v>4753</v>
      </c>
      <c r="D14" s="77">
        <f t="shared" si="1"/>
        <v>2504</v>
      </c>
      <c r="E14" s="77">
        <f t="shared" si="0"/>
        <v>939</v>
      </c>
      <c r="F14" s="77">
        <f t="shared" si="0"/>
        <v>1878</v>
      </c>
      <c r="G14" s="77">
        <f t="shared" si="0"/>
        <v>939</v>
      </c>
      <c r="H14" s="77">
        <f t="shared" si="0"/>
        <v>1252</v>
      </c>
      <c r="I14" s="78">
        <f t="shared" si="2"/>
        <v>5008</v>
      </c>
      <c r="S14" s="78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L14" s="76">
        <v>0.2</v>
      </c>
      <c r="AM14" s="76">
        <v>0.2</v>
      </c>
      <c r="AN14" s="76">
        <v>0.4</v>
      </c>
      <c r="AO14" s="76">
        <v>0.4</v>
      </c>
      <c r="AP14" s="76">
        <v>0.4</v>
      </c>
      <c r="AQ14" s="76">
        <v>1</v>
      </c>
      <c r="AR14" s="76">
        <v>1</v>
      </c>
      <c r="AS14" s="76">
        <v>0.6</v>
      </c>
      <c r="AT14" s="76">
        <v>0.4</v>
      </c>
      <c r="AU14" s="76">
        <v>0.4</v>
      </c>
      <c r="AV14" s="76">
        <v>0.6</v>
      </c>
      <c r="AW14" s="76">
        <v>1</v>
      </c>
      <c r="AX14" s="76">
        <v>1</v>
      </c>
      <c r="AY14" s="76">
        <v>0.6</v>
      </c>
      <c r="AZ14" s="76">
        <v>0.4</v>
      </c>
      <c r="BA14" s="76">
        <v>0.2</v>
      </c>
      <c r="BD14" s="2">
        <v>313</v>
      </c>
    </row>
    <row r="15" spans="1:56" x14ac:dyDescent="0.2">
      <c r="A15" s="3" t="s">
        <v>4568</v>
      </c>
      <c r="B15" s="3" t="s">
        <v>4711</v>
      </c>
      <c r="C15" s="3" t="s">
        <v>4754</v>
      </c>
      <c r="D15" s="77">
        <f t="shared" si="1"/>
        <v>2504</v>
      </c>
      <c r="E15" s="77">
        <f t="shared" si="0"/>
        <v>939</v>
      </c>
      <c r="F15" s="77">
        <f t="shared" si="0"/>
        <v>1878</v>
      </c>
      <c r="G15" s="77">
        <f t="shared" si="0"/>
        <v>939</v>
      </c>
      <c r="H15" s="77">
        <f t="shared" si="0"/>
        <v>1252</v>
      </c>
      <c r="I15" s="78">
        <f t="shared" si="2"/>
        <v>5008</v>
      </c>
      <c r="S15" s="78"/>
      <c r="T15" s="3"/>
      <c r="U15" s="3"/>
      <c r="V15" s="3"/>
      <c r="W15" s="3">
        <v>60</v>
      </c>
      <c r="X15" s="3"/>
      <c r="Y15" s="3"/>
      <c r="Z15" s="3"/>
      <c r="AA15" s="3"/>
      <c r="AB15" s="3"/>
      <c r="AC15" s="3"/>
      <c r="AD15" s="3"/>
      <c r="AL15" s="76">
        <v>0.2</v>
      </c>
      <c r="AM15" s="76">
        <v>0.2</v>
      </c>
      <c r="AN15" s="76">
        <v>0.4</v>
      </c>
      <c r="AO15" s="76">
        <v>0.4</v>
      </c>
      <c r="AP15" s="76">
        <v>0.4</v>
      </c>
      <c r="AQ15" s="76">
        <v>1</v>
      </c>
      <c r="AR15" s="76">
        <v>1</v>
      </c>
      <c r="AS15" s="76">
        <v>0.6</v>
      </c>
      <c r="AT15" s="76">
        <v>0.4</v>
      </c>
      <c r="AU15" s="76">
        <v>0.4</v>
      </c>
      <c r="AV15" s="76">
        <v>0.6</v>
      </c>
      <c r="AW15" s="76">
        <v>1</v>
      </c>
      <c r="AX15" s="76">
        <v>1</v>
      </c>
      <c r="AY15" s="76">
        <v>0.6</v>
      </c>
      <c r="AZ15" s="76">
        <v>0.4</v>
      </c>
      <c r="BA15" s="76">
        <v>0.2</v>
      </c>
      <c r="BD15" s="2">
        <v>313</v>
      </c>
    </row>
    <row r="16" spans="1:56" x14ac:dyDescent="0.2">
      <c r="A16" s="3" t="s">
        <v>4570</v>
      </c>
      <c r="B16" s="3" t="s">
        <v>4712</v>
      </c>
      <c r="C16" s="3" t="s">
        <v>4755</v>
      </c>
      <c r="D16" s="77">
        <f t="shared" si="1"/>
        <v>2504</v>
      </c>
      <c r="E16" s="77">
        <f t="shared" si="0"/>
        <v>939</v>
      </c>
      <c r="F16" s="77">
        <f t="shared" si="0"/>
        <v>1878</v>
      </c>
      <c r="G16" s="77">
        <f t="shared" si="0"/>
        <v>939</v>
      </c>
      <c r="H16" s="77">
        <f t="shared" si="0"/>
        <v>1252</v>
      </c>
      <c r="I16" s="78">
        <f t="shared" si="2"/>
        <v>5008</v>
      </c>
      <c r="S16" s="78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L16" s="76">
        <v>0.2</v>
      </c>
      <c r="AM16" s="76">
        <v>0.2</v>
      </c>
      <c r="AN16" s="76">
        <v>0.4</v>
      </c>
      <c r="AO16" s="76">
        <v>0.4</v>
      </c>
      <c r="AP16" s="76">
        <v>0.4</v>
      </c>
      <c r="AQ16" s="76">
        <v>1</v>
      </c>
      <c r="AR16" s="76">
        <v>1</v>
      </c>
      <c r="AS16" s="76">
        <v>0.6</v>
      </c>
      <c r="AT16" s="76">
        <v>0.4</v>
      </c>
      <c r="AU16" s="76">
        <v>0.4</v>
      </c>
      <c r="AV16" s="76">
        <v>0.6</v>
      </c>
      <c r="AW16" s="76">
        <v>1</v>
      </c>
      <c r="AX16" s="76">
        <v>1</v>
      </c>
      <c r="AY16" s="76">
        <v>0.6</v>
      </c>
      <c r="AZ16" s="76">
        <v>0.4</v>
      </c>
      <c r="BA16" s="76">
        <v>0.2</v>
      </c>
      <c r="BD16" s="2">
        <v>313</v>
      </c>
    </row>
    <row r="17" spans="1:56" x14ac:dyDescent="0.2">
      <c r="A17" s="3" t="s">
        <v>4569</v>
      </c>
      <c r="B17" s="3" t="s">
        <v>4569</v>
      </c>
      <c r="C17" s="3" t="s">
        <v>4756</v>
      </c>
      <c r="D17" s="77">
        <f t="shared" si="1"/>
        <v>3756</v>
      </c>
      <c r="E17" s="77">
        <f t="shared" si="0"/>
        <v>2191</v>
      </c>
      <c r="F17" s="77">
        <f t="shared" si="0"/>
        <v>0</v>
      </c>
      <c r="G17" s="77">
        <f t="shared" si="0"/>
        <v>939</v>
      </c>
      <c r="H17" s="77">
        <f t="shared" si="0"/>
        <v>626</v>
      </c>
      <c r="I17" s="78">
        <f t="shared" si="2"/>
        <v>3756</v>
      </c>
      <c r="S17" s="78"/>
      <c r="T17" s="3"/>
      <c r="U17" s="3"/>
      <c r="V17" s="3"/>
      <c r="W17" s="3"/>
      <c r="X17" s="3">
        <v>50</v>
      </c>
      <c r="Y17" s="3"/>
      <c r="Z17" s="3"/>
      <c r="AA17" s="3"/>
      <c r="AB17" s="3"/>
      <c r="AC17" s="3"/>
      <c r="AD17" s="3"/>
      <c r="AN17" s="76">
        <v>0.2</v>
      </c>
      <c r="AO17" s="76">
        <v>0.2</v>
      </c>
      <c r="AP17" s="76">
        <v>0.2</v>
      </c>
      <c r="AQ17" s="76">
        <v>0.6</v>
      </c>
      <c r="AR17" s="76">
        <v>1</v>
      </c>
      <c r="AS17" s="76">
        <v>0.6</v>
      </c>
      <c r="AT17" s="76">
        <v>0</v>
      </c>
      <c r="AU17" s="76">
        <v>0</v>
      </c>
      <c r="AV17" s="76">
        <v>0</v>
      </c>
      <c r="AW17" s="76">
        <v>0</v>
      </c>
      <c r="AX17" s="76">
        <v>0.2</v>
      </c>
      <c r="AY17" s="76">
        <v>0.2</v>
      </c>
      <c r="AZ17" s="76">
        <v>0.6</v>
      </c>
      <c r="BA17" s="76">
        <v>1</v>
      </c>
      <c r="BB17" s="76">
        <v>0.2</v>
      </c>
      <c r="BC17" s="76">
        <v>0.2</v>
      </c>
      <c r="BD17" s="2">
        <v>313</v>
      </c>
    </row>
    <row r="18" spans="1:56" x14ac:dyDescent="0.2">
      <c r="A18" s="3" t="s">
        <v>4571</v>
      </c>
      <c r="B18" s="3" t="s">
        <v>4714</v>
      </c>
      <c r="C18" s="3" t="s">
        <v>4757</v>
      </c>
      <c r="D18" s="77">
        <f t="shared" si="1"/>
        <v>5321</v>
      </c>
      <c r="E18" s="77">
        <f t="shared" si="0"/>
        <v>626</v>
      </c>
      <c r="F18" s="77">
        <f t="shared" si="0"/>
        <v>1252</v>
      </c>
      <c r="G18" s="77">
        <f t="shared" si="0"/>
        <v>0</v>
      </c>
      <c r="H18" s="77">
        <f t="shared" si="0"/>
        <v>313</v>
      </c>
      <c r="I18" s="78">
        <f t="shared" si="2"/>
        <v>2191</v>
      </c>
      <c r="S18" s="78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N18" s="76">
        <v>0.4</v>
      </c>
      <c r="AO18" s="76">
        <v>0.2</v>
      </c>
      <c r="AP18" s="76">
        <v>0.4</v>
      </c>
      <c r="AQ18" s="76">
        <v>1</v>
      </c>
      <c r="AR18" s="76">
        <v>0.4</v>
      </c>
      <c r="AS18" s="76">
        <v>0.2</v>
      </c>
      <c r="AT18" s="76">
        <v>0.4</v>
      </c>
      <c r="BD18" s="2">
        <v>313</v>
      </c>
    </row>
    <row r="19" spans="1:56" x14ac:dyDescent="0.2">
      <c r="A19" s="3" t="s">
        <v>4582</v>
      </c>
      <c r="B19" s="3" t="s">
        <v>4715</v>
      </c>
      <c r="C19" s="3" t="s">
        <v>4758</v>
      </c>
      <c r="D19" s="77">
        <f t="shared" si="1"/>
        <v>3443</v>
      </c>
      <c r="E19" s="77">
        <f t="shared" si="0"/>
        <v>313</v>
      </c>
      <c r="F19" s="77">
        <f t="shared" si="0"/>
        <v>1252</v>
      </c>
      <c r="G19" s="77">
        <f t="shared" si="0"/>
        <v>626</v>
      </c>
      <c r="H19" s="77">
        <f t="shared" si="0"/>
        <v>1878</v>
      </c>
      <c r="I19" s="78">
        <f t="shared" si="2"/>
        <v>4069</v>
      </c>
      <c r="S19" s="78"/>
      <c r="T19" s="3"/>
      <c r="U19" s="3"/>
      <c r="V19" s="3"/>
      <c r="W19" s="3"/>
      <c r="X19" s="3">
        <v>10</v>
      </c>
      <c r="Y19" s="3"/>
      <c r="Z19" s="3"/>
      <c r="AA19" s="3"/>
      <c r="AB19" s="3"/>
      <c r="AC19" s="3"/>
      <c r="AD19" s="3"/>
      <c r="AN19" s="76">
        <v>0.4</v>
      </c>
      <c r="AO19" s="76">
        <v>0.6</v>
      </c>
      <c r="AP19" s="76">
        <v>0.8</v>
      </c>
      <c r="AQ19" s="76">
        <v>1</v>
      </c>
      <c r="AR19" s="76">
        <v>1</v>
      </c>
      <c r="AS19" s="76">
        <v>0.6</v>
      </c>
      <c r="AT19" s="76">
        <v>0.4</v>
      </c>
      <c r="AW19" s="76">
        <v>0.4</v>
      </c>
      <c r="AX19" s="76">
        <v>0.8</v>
      </c>
      <c r="AY19" s="76">
        <v>1</v>
      </c>
      <c r="AZ19" s="76">
        <v>1</v>
      </c>
      <c r="BA19" s="76">
        <v>0.4</v>
      </c>
      <c r="BB19" s="76">
        <v>0.2</v>
      </c>
      <c r="BD19" s="2">
        <v>313</v>
      </c>
    </row>
    <row r="20" spans="1:56" x14ac:dyDescent="0.2">
      <c r="A20" s="3" t="s">
        <v>4583</v>
      </c>
      <c r="B20" s="3" t="s">
        <v>4716</v>
      </c>
      <c r="C20" s="3" t="s">
        <v>4759</v>
      </c>
      <c r="D20" s="77">
        <f t="shared" si="1"/>
        <v>4695</v>
      </c>
      <c r="E20" s="77">
        <f t="shared" si="0"/>
        <v>626</v>
      </c>
      <c r="F20" s="77">
        <f t="shared" si="0"/>
        <v>939</v>
      </c>
      <c r="G20" s="77">
        <f t="shared" si="0"/>
        <v>313</v>
      </c>
      <c r="H20" s="77">
        <f t="shared" si="0"/>
        <v>939</v>
      </c>
      <c r="I20" s="78">
        <f t="shared" si="2"/>
        <v>2817</v>
      </c>
      <c r="S20" s="78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M20" s="76">
        <v>0.4</v>
      </c>
      <c r="AN20" s="76">
        <v>0.4</v>
      </c>
      <c r="AO20" s="76">
        <v>0.8</v>
      </c>
      <c r="AP20" s="76">
        <v>1</v>
      </c>
      <c r="AQ20" s="76">
        <v>1</v>
      </c>
      <c r="AR20" s="76">
        <v>0.6</v>
      </c>
      <c r="AS20" s="76">
        <v>0.4</v>
      </c>
      <c r="AT20" s="76">
        <v>0.2</v>
      </c>
      <c r="AU20" s="76">
        <v>0.2</v>
      </c>
      <c r="BD20" s="2">
        <v>313</v>
      </c>
    </row>
    <row r="21" spans="1:56" x14ac:dyDescent="0.2">
      <c r="A21" s="3" t="s">
        <v>4572</v>
      </c>
      <c r="B21" s="3" t="s">
        <v>4717</v>
      </c>
      <c r="C21" s="3" t="s">
        <v>4760</v>
      </c>
      <c r="D21" s="77">
        <f t="shared" si="1"/>
        <v>3756</v>
      </c>
      <c r="E21" s="77">
        <f t="shared" si="0"/>
        <v>626</v>
      </c>
      <c r="F21" s="77">
        <f t="shared" si="0"/>
        <v>0</v>
      </c>
      <c r="G21" s="77">
        <f t="shared" si="0"/>
        <v>2191</v>
      </c>
      <c r="H21" s="77">
        <f t="shared" si="0"/>
        <v>939</v>
      </c>
      <c r="I21" s="78">
        <f t="shared" si="2"/>
        <v>3756</v>
      </c>
      <c r="T21" s="3"/>
      <c r="U21" s="3"/>
      <c r="V21" s="3"/>
      <c r="W21" s="3"/>
      <c r="X21" s="3"/>
      <c r="Y21" s="3">
        <v>20</v>
      </c>
      <c r="Z21" s="3"/>
      <c r="AA21" s="3"/>
      <c r="AB21" s="3"/>
      <c r="AC21" s="3"/>
      <c r="AD21" s="3"/>
      <c r="AR21" s="76">
        <v>0.2</v>
      </c>
      <c r="AS21" s="76">
        <v>0.6</v>
      </c>
      <c r="AT21" s="76">
        <v>0.6</v>
      </c>
      <c r="AU21" s="76">
        <v>0.6</v>
      </c>
      <c r="AV21" s="76">
        <v>0.6</v>
      </c>
      <c r="AW21" s="76">
        <v>0.6</v>
      </c>
      <c r="AX21" s="76">
        <v>0.6</v>
      </c>
      <c r="AY21" s="76">
        <v>1</v>
      </c>
      <c r="AZ21" s="76">
        <v>1</v>
      </c>
      <c r="BA21" s="76">
        <v>1</v>
      </c>
      <c r="BB21" s="76">
        <v>0.6</v>
      </c>
      <c r="BC21" s="76">
        <v>0.2</v>
      </c>
      <c r="BD21" s="2">
        <v>313</v>
      </c>
    </row>
    <row r="22" spans="1:56" x14ac:dyDescent="0.2">
      <c r="A22" s="3" t="s">
        <v>4573</v>
      </c>
      <c r="B22" s="3" t="s">
        <v>4718</v>
      </c>
      <c r="C22" s="3" t="s">
        <v>4761</v>
      </c>
      <c r="D22" s="77">
        <f t="shared" si="1"/>
        <v>2504</v>
      </c>
      <c r="E22" s="77">
        <f t="shared" ref="E22:H41" si="8">COUNTIFS($AF22:$BC22, "&lt;="&amp;E$1, $AF22:$BC22, "&gt;"&amp;D$1) * $BD22</f>
        <v>1252</v>
      </c>
      <c r="F22" s="77">
        <f t="shared" si="8"/>
        <v>0</v>
      </c>
      <c r="G22" s="77">
        <f t="shared" si="8"/>
        <v>1878</v>
      </c>
      <c r="H22" s="77">
        <f t="shared" si="8"/>
        <v>1878</v>
      </c>
      <c r="I22" s="78">
        <f t="shared" si="2"/>
        <v>5008</v>
      </c>
      <c r="T22" s="3"/>
      <c r="U22" s="3"/>
      <c r="V22" s="3"/>
      <c r="W22" s="3"/>
      <c r="X22" s="3"/>
      <c r="Y22" s="3">
        <v>20</v>
      </c>
      <c r="Z22" s="3"/>
      <c r="AA22" s="3"/>
      <c r="AB22" s="3"/>
      <c r="AC22" s="3"/>
      <c r="AD22" s="3"/>
      <c r="AM22" s="76">
        <v>0.2</v>
      </c>
      <c r="AN22" s="76">
        <v>0.6</v>
      </c>
      <c r="AO22" s="76">
        <v>1</v>
      </c>
      <c r="AP22" s="76">
        <v>1</v>
      </c>
      <c r="AQ22" s="76">
        <v>0.2</v>
      </c>
      <c r="AR22" s="76">
        <v>0.2</v>
      </c>
      <c r="AS22" s="76">
        <v>1</v>
      </c>
      <c r="AT22" s="76">
        <v>1</v>
      </c>
      <c r="AU22" s="76">
        <v>0.6</v>
      </c>
      <c r="AV22" s="76">
        <v>0.6</v>
      </c>
      <c r="AW22" s="76">
        <v>0.6</v>
      </c>
      <c r="AX22" s="76">
        <v>0.6</v>
      </c>
      <c r="AY22" s="76">
        <v>1</v>
      </c>
      <c r="AZ22" s="76">
        <v>1</v>
      </c>
      <c r="BA22" s="76">
        <v>0.6</v>
      </c>
      <c r="BB22" s="76">
        <v>0.2</v>
      </c>
      <c r="BD22" s="2">
        <v>313</v>
      </c>
    </row>
    <row r="23" spans="1:56" x14ac:dyDescent="0.2">
      <c r="A23" s="3" t="s">
        <v>4574</v>
      </c>
      <c r="B23" s="3" t="s">
        <v>4719</v>
      </c>
      <c r="C23" s="3" t="s">
        <v>4762</v>
      </c>
      <c r="D23" s="77">
        <f t="shared" si="1"/>
        <v>2504</v>
      </c>
      <c r="E23" s="77">
        <f t="shared" si="8"/>
        <v>1252</v>
      </c>
      <c r="F23" s="77">
        <f t="shared" si="8"/>
        <v>0</v>
      </c>
      <c r="G23" s="77">
        <f t="shared" si="8"/>
        <v>1878</v>
      </c>
      <c r="H23" s="77">
        <f t="shared" si="8"/>
        <v>1878</v>
      </c>
      <c r="I23" s="78">
        <f t="shared" si="2"/>
        <v>5008</v>
      </c>
      <c r="T23" s="3"/>
      <c r="U23" s="3"/>
      <c r="V23" s="3"/>
      <c r="W23" s="3"/>
      <c r="X23" s="3"/>
      <c r="Y23" s="3">
        <v>20</v>
      </c>
      <c r="Z23" s="3"/>
      <c r="AA23" s="3"/>
      <c r="AB23" s="3"/>
      <c r="AC23" s="3"/>
      <c r="AD23" s="3"/>
      <c r="AM23" s="76">
        <v>0.2</v>
      </c>
      <c r="AN23" s="76">
        <v>0.6</v>
      </c>
      <c r="AO23" s="76">
        <v>1</v>
      </c>
      <c r="AP23" s="76">
        <v>1</v>
      </c>
      <c r="AQ23" s="76">
        <v>0.2</v>
      </c>
      <c r="AR23" s="76">
        <v>0.2</v>
      </c>
      <c r="AS23" s="76">
        <v>1</v>
      </c>
      <c r="AT23" s="76">
        <v>1</v>
      </c>
      <c r="AU23" s="76">
        <v>0.6</v>
      </c>
      <c r="AV23" s="76">
        <v>0.6</v>
      </c>
      <c r="AW23" s="76">
        <v>0.6</v>
      </c>
      <c r="AX23" s="76">
        <v>0.6</v>
      </c>
      <c r="AY23" s="76">
        <v>1</v>
      </c>
      <c r="AZ23" s="76">
        <v>1</v>
      </c>
      <c r="BA23" s="76">
        <v>0.6</v>
      </c>
      <c r="BB23" s="76">
        <v>0.2</v>
      </c>
      <c r="BD23" s="2">
        <v>313</v>
      </c>
    </row>
    <row r="24" spans="1:56" x14ac:dyDescent="0.2">
      <c r="A24" s="3" t="s">
        <v>4575</v>
      </c>
      <c r="B24" s="3" t="s">
        <v>4720</v>
      </c>
      <c r="C24" s="3" t="s">
        <v>4763</v>
      </c>
      <c r="D24" s="77">
        <f t="shared" si="1"/>
        <v>0</v>
      </c>
      <c r="E24" s="77">
        <f t="shared" si="8"/>
        <v>0</v>
      </c>
      <c r="F24" s="77">
        <f t="shared" si="8"/>
        <v>0</v>
      </c>
      <c r="G24" s="77">
        <f t="shared" si="8"/>
        <v>0</v>
      </c>
      <c r="H24" s="77">
        <f t="shared" si="8"/>
        <v>8760</v>
      </c>
      <c r="I24" s="78">
        <f t="shared" si="2"/>
        <v>8760</v>
      </c>
      <c r="T24" s="3"/>
      <c r="U24" s="3"/>
      <c r="V24" s="3"/>
      <c r="W24" s="3"/>
      <c r="X24" s="3"/>
      <c r="Y24" s="3"/>
      <c r="Z24" s="3">
        <v>40</v>
      </c>
      <c r="AA24" s="3"/>
      <c r="AB24" s="3"/>
      <c r="AC24" s="3"/>
      <c r="AD24" s="3"/>
      <c r="AF24" s="76">
        <v>1</v>
      </c>
      <c r="AG24" s="76">
        <v>1</v>
      </c>
      <c r="AH24" s="76">
        <v>1</v>
      </c>
      <c r="AI24" s="76">
        <v>1</v>
      </c>
      <c r="AJ24" s="76">
        <v>1</v>
      </c>
      <c r="AK24" s="76">
        <v>1</v>
      </c>
      <c r="AL24" s="76">
        <v>1</v>
      </c>
      <c r="AM24" s="76">
        <v>1</v>
      </c>
      <c r="AN24" s="76">
        <v>1</v>
      </c>
      <c r="AO24" s="76">
        <v>1</v>
      </c>
      <c r="AP24" s="76">
        <v>1</v>
      </c>
      <c r="AQ24" s="76">
        <v>1</v>
      </c>
      <c r="AR24" s="76">
        <v>1</v>
      </c>
      <c r="AS24" s="76">
        <v>1</v>
      </c>
      <c r="AT24" s="76">
        <v>1</v>
      </c>
      <c r="AU24" s="76">
        <v>1</v>
      </c>
      <c r="AV24" s="76">
        <v>1</v>
      </c>
      <c r="AW24" s="76">
        <v>1</v>
      </c>
      <c r="AX24" s="76">
        <v>1</v>
      </c>
      <c r="AY24" s="76">
        <v>1</v>
      </c>
      <c r="AZ24" s="76">
        <v>1</v>
      </c>
      <c r="BA24" s="76">
        <v>1</v>
      </c>
      <c r="BB24" s="76">
        <v>1</v>
      </c>
      <c r="BC24" s="76">
        <v>1</v>
      </c>
      <c r="BD24" s="2">
        <v>365</v>
      </c>
    </row>
    <row r="25" spans="1:56" x14ac:dyDescent="0.2">
      <c r="A25" s="3" t="s">
        <v>4576</v>
      </c>
      <c r="B25" s="3" t="s">
        <v>4721</v>
      </c>
      <c r="C25" s="3" t="s">
        <v>4764</v>
      </c>
      <c r="D25" s="77">
        <f t="shared" si="1"/>
        <v>0</v>
      </c>
      <c r="E25" s="77">
        <f t="shared" si="8"/>
        <v>4015</v>
      </c>
      <c r="F25" s="77">
        <f t="shared" si="8"/>
        <v>730</v>
      </c>
      <c r="G25" s="77">
        <f t="shared" si="8"/>
        <v>2920</v>
      </c>
      <c r="H25" s="77">
        <f t="shared" si="8"/>
        <v>1095</v>
      </c>
      <c r="I25" s="78">
        <f t="shared" si="2"/>
        <v>8760</v>
      </c>
      <c r="T25" s="3"/>
      <c r="U25" s="3"/>
      <c r="V25" s="3"/>
      <c r="W25" s="3"/>
      <c r="X25" s="3"/>
      <c r="Y25" s="3"/>
      <c r="Z25" s="3">
        <v>5</v>
      </c>
      <c r="AA25" s="3"/>
      <c r="AB25" s="3"/>
      <c r="AC25" s="3"/>
      <c r="AD25" s="3"/>
      <c r="AF25" s="76">
        <v>0.2</v>
      </c>
      <c r="AG25" s="76">
        <v>0.2</v>
      </c>
      <c r="AH25" s="76">
        <v>0.2</v>
      </c>
      <c r="AI25" s="76">
        <v>0.2</v>
      </c>
      <c r="AJ25" s="76">
        <v>0.2</v>
      </c>
      <c r="AK25" s="76">
        <v>0.2</v>
      </c>
      <c r="AL25" s="76">
        <v>0.4</v>
      </c>
      <c r="AM25" s="76">
        <v>1</v>
      </c>
      <c r="AN25" s="76">
        <v>0.6</v>
      </c>
      <c r="AO25" s="76">
        <v>0.6</v>
      </c>
      <c r="AP25" s="76">
        <v>0.6</v>
      </c>
      <c r="AQ25" s="76">
        <v>0.6</v>
      </c>
      <c r="AR25" s="76">
        <v>1</v>
      </c>
      <c r="AS25" s="76">
        <v>0.6</v>
      </c>
      <c r="AT25" s="76">
        <v>0.6</v>
      </c>
      <c r="AU25" s="76">
        <v>0.6</v>
      </c>
      <c r="AV25" s="76">
        <v>0.6</v>
      </c>
      <c r="AW25" s="76">
        <v>1</v>
      </c>
      <c r="AX25" s="76">
        <v>0.4</v>
      </c>
      <c r="AY25" s="76">
        <v>0.2</v>
      </c>
      <c r="AZ25" s="76">
        <v>0.2</v>
      </c>
      <c r="BA25" s="76">
        <v>0.2</v>
      </c>
      <c r="BB25" s="76">
        <v>0.2</v>
      </c>
      <c r="BC25" s="76">
        <v>0.2</v>
      </c>
      <c r="BD25" s="2">
        <v>365</v>
      </c>
    </row>
    <row r="26" spans="1:56" x14ac:dyDescent="0.2">
      <c r="A26" s="3" t="s">
        <v>4577</v>
      </c>
      <c r="B26" s="3" t="s">
        <v>4722</v>
      </c>
      <c r="C26" s="3" t="s">
        <v>4765</v>
      </c>
      <c r="D26" s="77">
        <f t="shared" si="1"/>
        <v>4069</v>
      </c>
      <c r="E26" s="77">
        <f t="shared" si="8"/>
        <v>626</v>
      </c>
      <c r="F26" s="77">
        <f t="shared" si="8"/>
        <v>313</v>
      </c>
      <c r="G26" s="77">
        <f t="shared" si="8"/>
        <v>939</v>
      </c>
      <c r="H26" s="77">
        <f t="shared" si="8"/>
        <v>1565</v>
      </c>
      <c r="I26" s="78">
        <f t="shared" si="2"/>
        <v>3443</v>
      </c>
      <c r="T26" s="3"/>
      <c r="U26" s="3"/>
      <c r="V26" s="3"/>
      <c r="W26" s="3"/>
      <c r="X26" s="3"/>
      <c r="Y26" s="3"/>
      <c r="Z26" s="3">
        <v>10</v>
      </c>
      <c r="AA26" s="3"/>
      <c r="AB26" s="3"/>
      <c r="AC26" s="3"/>
      <c r="AD26" s="3"/>
      <c r="AM26" s="76">
        <v>0.2</v>
      </c>
      <c r="AN26" s="76">
        <v>0.6</v>
      </c>
      <c r="AO26" s="76">
        <v>1</v>
      </c>
      <c r="AP26" s="76">
        <v>1</v>
      </c>
      <c r="AQ26" s="76">
        <v>0.8</v>
      </c>
      <c r="AR26" s="76">
        <v>0.4</v>
      </c>
      <c r="AS26" s="76">
        <v>0.6</v>
      </c>
      <c r="AT26" s="76">
        <v>1</v>
      </c>
      <c r="AU26" s="76">
        <v>0.8</v>
      </c>
      <c r="AV26" s="76">
        <v>0.6</v>
      </c>
      <c r="AW26" s="76">
        <v>0.2</v>
      </c>
      <c r="BD26" s="2">
        <v>313</v>
      </c>
    </row>
    <row r="27" spans="1:56" x14ac:dyDescent="0.2">
      <c r="A27" s="3" t="s">
        <v>4580</v>
      </c>
      <c r="B27" s="3" t="s">
        <v>4723</v>
      </c>
      <c r="C27" s="3" t="s">
        <v>4766</v>
      </c>
      <c r="D27" s="77">
        <f t="shared" si="1"/>
        <v>0</v>
      </c>
      <c r="E27" s="77">
        <f t="shared" si="8"/>
        <v>1827</v>
      </c>
      <c r="F27" s="77">
        <f t="shared" si="8"/>
        <v>1566</v>
      </c>
      <c r="G27" s="77">
        <f t="shared" si="8"/>
        <v>0</v>
      </c>
      <c r="H27" s="77">
        <f t="shared" si="8"/>
        <v>2871</v>
      </c>
      <c r="I27" s="78">
        <f t="shared" si="2"/>
        <v>6264</v>
      </c>
      <c r="T27" s="3"/>
      <c r="U27" s="3"/>
      <c r="V27" s="3"/>
      <c r="W27" s="3"/>
      <c r="X27" s="3"/>
      <c r="Y27" s="3"/>
      <c r="Z27" s="3"/>
      <c r="AA27" s="3">
        <v>10</v>
      </c>
      <c r="AB27" s="3"/>
      <c r="AC27" s="3"/>
      <c r="AD27" s="3"/>
      <c r="AF27" s="76">
        <v>0.2</v>
      </c>
      <c r="AG27" s="76">
        <v>0.2</v>
      </c>
      <c r="AH27" s="76">
        <v>0.2</v>
      </c>
      <c r="AI27" s="76">
        <v>0.2</v>
      </c>
      <c r="AJ27" s="76">
        <v>0.2</v>
      </c>
      <c r="AK27" s="76">
        <v>0.5</v>
      </c>
      <c r="AL27" s="76">
        <v>0.8</v>
      </c>
      <c r="AM27" s="76">
        <v>1</v>
      </c>
      <c r="AN27" s="76">
        <v>1</v>
      </c>
      <c r="AO27" s="76">
        <v>0.8</v>
      </c>
      <c r="AP27" s="76">
        <v>1</v>
      </c>
      <c r="AQ27" s="76">
        <v>0.5</v>
      </c>
      <c r="AR27" s="76">
        <v>0.8</v>
      </c>
      <c r="AS27" s="76">
        <v>1</v>
      </c>
      <c r="AT27" s="76">
        <v>1</v>
      </c>
      <c r="AU27" s="76">
        <v>0.8</v>
      </c>
      <c r="AV27" s="76">
        <v>0.8</v>
      </c>
      <c r="AW27" s="76">
        <v>0.8</v>
      </c>
      <c r="AX27" s="76">
        <v>0.5</v>
      </c>
      <c r="AY27" s="76">
        <v>0.5</v>
      </c>
      <c r="AZ27" s="76">
        <v>0.5</v>
      </c>
      <c r="BA27" s="76">
        <v>0.5</v>
      </c>
      <c r="BB27" s="76">
        <v>0.2</v>
      </c>
      <c r="BC27" s="76">
        <v>0.2</v>
      </c>
      <c r="BD27" s="2">
        <v>261</v>
      </c>
    </row>
    <row r="28" spans="1:56" x14ac:dyDescent="0.2">
      <c r="A28" s="3" t="s">
        <v>4581</v>
      </c>
      <c r="B28" s="3" t="s">
        <v>4724</v>
      </c>
      <c r="C28" s="3" t="s">
        <v>4767</v>
      </c>
      <c r="D28" s="77">
        <f t="shared" si="1"/>
        <v>3393</v>
      </c>
      <c r="E28" s="77">
        <f t="shared" si="8"/>
        <v>522</v>
      </c>
      <c r="F28" s="77">
        <f t="shared" si="8"/>
        <v>261</v>
      </c>
      <c r="G28" s="77">
        <f t="shared" si="8"/>
        <v>783</v>
      </c>
      <c r="H28" s="77">
        <f t="shared" si="8"/>
        <v>1305</v>
      </c>
      <c r="I28" s="78">
        <f t="shared" si="2"/>
        <v>2871</v>
      </c>
      <c r="T28" s="3"/>
      <c r="U28" s="3"/>
      <c r="V28" s="3"/>
      <c r="W28" s="3"/>
      <c r="X28" s="3"/>
      <c r="Y28" s="3"/>
      <c r="Z28" s="3"/>
      <c r="AA28" s="3">
        <v>50</v>
      </c>
      <c r="AB28" s="3"/>
      <c r="AC28" s="3"/>
      <c r="AD28" s="3"/>
      <c r="AM28" s="76">
        <v>0.2</v>
      </c>
      <c r="AN28" s="76">
        <v>0.6</v>
      </c>
      <c r="AO28" s="76">
        <v>1</v>
      </c>
      <c r="AP28" s="76">
        <v>1</v>
      </c>
      <c r="AQ28" s="76">
        <v>0.8</v>
      </c>
      <c r="AR28" s="76">
        <v>0.4</v>
      </c>
      <c r="AS28" s="76">
        <v>0.6</v>
      </c>
      <c r="AT28" s="76">
        <v>1</v>
      </c>
      <c r="AU28" s="76">
        <v>0.8</v>
      </c>
      <c r="AV28" s="76">
        <v>0.6</v>
      </c>
      <c r="AW28" s="76">
        <v>0.2</v>
      </c>
      <c r="BD28" s="2">
        <v>261</v>
      </c>
    </row>
    <row r="29" spans="1:56" x14ac:dyDescent="0.2">
      <c r="A29" s="3" t="s">
        <v>4578</v>
      </c>
      <c r="B29" s="3" t="s">
        <v>4725</v>
      </c>
      <c r="C29" s="3" t="s">
        <v>4768</v>
      </c>
      <c r="D29" s="77">
        <f t="shared" si="1"/>
        <v>3393</v>
      </c>
      <c r="E29" s="77">
        <f t="shared" si="8"/>
        <v>522</v>
      </c>
      <c r="F29" s="77">
        <f t="shared" si="8"/>
        <v>261</v>
      </c>
      <c r="G29" s="77">
        <f t="shared" si="8"/>
        <v>783</v>
      </c>
      <c r="H29" s="77">
        <f t="shared" si="8"/>
        <v>1305</v>
      </c>
      <c r="I29" s="78">
        <f t="shared" si="2"/>
        <v>2871</v>
      </c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M29" s="76">
        <v>0.2</v>
      </c>
      <c r="AN29" s="76">
        <v>0.6</v>
      </c>
      <c r="AO29" s="76">
        <v>1</v>
      </c>
      <c r="AP29" s="76">
        <v>1</v>
      </c>
      <c r="AQ29" s="76">
        <v>0.8</v>
      </c>
      <c r="AR29" s="76">
        <v>0.4</v>
      </c>
      <c r="AS29" s="76">
        <v>0.6</v>
      </c>
      <c r="AT29" s="76">
        <v>1</v>
      </c>
      <c r="AU29" s="76">
        <v>0.8</v>
      </c>
      <c r="AV29" s="76">
        <v>0.6</v>
      </c>
      <c r="AW29" s="76">
        <v>0.2</v>
      </c>
      <c r="BD29" s="2">
        <v>261</v>
      </c>
    </row>
    <row r="30" spans="1:56" x14ac:dyDescent="0.2">
      <c r="A30" s="3" t="s">
        <v>4579</v>
      </c>
      <c r="B30" s="3" t="s">
        <v>4726</v>
      </c>
      <c r="C30" s="3" t="s">
        <v>4769</v>
      </c>
      <c r="D30" s="77">
        <f t="shared" si="1"/>
        <v>0</v>
      </c>
      <c r="E30" s="77">
        <f t="shared" si="8"/>
        <v>1827</v>
      </c>
      <c r="F30" s="77">
        <f t="shared" si="8"/>
        <v>1566</v>
      </c>
      <c r="G30" s="77">
        <f t="shared" si="8"/>
        <v>0</v>
      </c>
      <c r="H30" s="77">
        <f t="shared" si="8"/>
        <v>2871</v>
      </c>
      <c r="I30" s="78">
        <f t="shared" si="2"/>
        <v>6264</v>
      </c>
      <c r="T30" s="3"/>
      <c r="U30" s="3"/>
      <c r="V30" s="3"/>
      <c r="W30" s="3"/>
      <c r="X30" s="3"/>
      <c r="Y30" s="3"/>
      <c r="Z30" s="3"/>
      <c r="AA30" s="3"/>
      <c r="AB30" s="3">
        <v>70</v>
      </c>
      <c r="AC30" s="3"/>
      <c r="AD30" s="3"/>
      <c r="AF30" s="76">
        <v>0.2</v>
      </c>
      <c r="AG30" s="76">
        <v>0.2</v>
      </c>
      <c r="AH30" s="76">
        <v>0.2</v>
      </c>
      <c r="AI30" s="76">
        <v>0.2</v>
      </c>
      <c r="AJ30" s="76">
        <v>0.2</v>
      </c>
      <c r="AK30" s="76">
        <v>0.5</v>
      </c>
      <c r="AL30" s="76">
        <v>0.8</v>
      </c>
      <c r="AM30" s="76">
        <v>1</v>
      </c>
      <c r="AN30" s="76">
        <v>1</v>
      </c>
      <c r="AO30" s="76">
        <v>0.8</v>
      </c>
      <c r="AP30" s="76">
        <v>1</v>
      </c>
      <c r="AQ30" s="76">
        <v>0.5</v>
      </c>
      <c r="AR30" s="76">
        <v>0.8</v>
      </c>
      <c r="AS30" s="76">
        <v>1</v>
      </c>
      <c r="AT30" s="76">
        <v>1</v>
      </c>
      <c r="AU30" s="76">
        <v>0.8</v>
      </c>
      <c r="AV30" s="76">
        <v>0.8</v>
      </c>
      <c r="AW30" s="76">
        <v>0.8</v>
      </c>
      <c r="AX30" s="76">
        <v>0.5</v>
      </c>
      <c r="AY30" s="76">
        <v>0.5</v>
      </c>
      <c r="AZ30" s="76">
        <v>0.5</v>
      </c>
      <c r="BA30" s="76">
        <v>0.5</v>
      </c>
      <c r="BB30" s="76">
        <v>0.2</v>
      </c>
      <c r="BC30" s="76">
        <v>0.2</v>
      </c>
      <c r="BD30" s="2">
        <v>261</v>
      </c>
    </row>
    <row r="31" spans="1:56" x14ac:dyDescent="0.2">
      <c r="A31" s="3" t="s">
        <v>4584</v>
      </c>
      <c r="B31" s="3" t="s">
        <v>4727</v>
      </c>
      <c r="C31" s="3" t="s">
        <v>4770</v>
      </c>
      <c r="D31" s="77">
        <f t="shared" si="1"/>
        <v>2349</v>
      </c>
      <c r="E31" s="77">
        <f t="shared" si="8"/>
        <v>0</v>
      </c>
      <c r="F31" s="77">
        <f t="shared" si="8"/>
        <v>1044</v>
      </c>
      <c r="G31" s="77">
        <f t="shared" si="8"/>
        <v>0</v>
      </c>
      <c r="H31" s="77">
        <f t="shared" si="8"/>
        <v>2871</v>
      </c>
      <c r="I31" s="78">
        <f t="shared" si="2"/>
        <v>3915</v>
      </c>
      <c r="T31" s="3"/>
      <c r="U31" s="3"/>
      <c r="V31" s="3"/>
      <c r="W31" s="3"/>
      <c r="X31" s="3"/>
      <c r="Y31" s="3"/>
      <c r="Z31" s="3"/>
      <c r="AA31" s="3"/>
      <c r="AB31" s="3"/>
      <c r="AC31" s="3">
        <v>60</v>
      </c>
      <c r="AD31" s="3"/>
      <c r="AM31" s="76">
        <v>0.5</v>
      </c>
      <c r="AN31" s="76">
        <v>0.8</v>
      </c>
      <c r="AO31" s="76">
        <v>1</v>
      </c>
      <c r="AP31" s="76">
        <v>1</v>
      </c>
      <c r="AQ31" s="76">
        <v>0.8</v>
      </c>
      <c r="AS31" s="76">
        <v>0.8</v>
      </c>
      <c r="AT31" s="76">
        <v>1</v>
      </c>
      <c r="AU31" s="76">
        <v>1</v>
      </c>
      <c r="AV31" s="76">
        <v>0.8</v>
      </c>
      <c r="AW31" s="76">
        <v>0.5</v>
      </c>
      <c r="AX31" s="76">
        <v>0.8</v>
      </c>
      <c r="AY31" s="76">
        <v>0.8</v>
      </c>
      <c r="AZ31" s="76">
        <v>0.8</v>
      </c>
      <c r="BA31" s="76">
        <v>0.5</v>
      </c>
      <c r="BB31" s="76">
        <v>0.5</v>
      </c>
      <c r="BD31" s="2">
        <v>261</v>
      </c>
    </row>
    <row r="32" spans="1:56" x14ac:dyDescent="0.2">
      <c r="A32" s="3" t="s">
        <v>4585</v>
      </c>
      <c r="B32" s="3" t="s">
        <v>4728</v>
      </c>
      <c r="C32" s="3" t="s">
        <v>4771</v>
      </c>
      <c r="D32" s="77">
        <f t="shared" si="1"/>
        <v>2817</v>
      </c>
      <c r="E32" s="77">
        <f t="shared" si="8"/>
        <v>0</v>
      </c>
      <c r="F32" s="77">
        <f t="shared" si="8"/>
        <v>1252</v>
      </c>
      <c r="G32" s="77">
        <f t="shared" si="8"/>
        <v>0</v>
      </c>
      <c r="H32" s="77">
        <f t="shared" si="8"/>
        <v>3443</v>
      </c>
      <c r="I32" s="78">
        <f t="shared" si="2"/>
        <v>4695</v>
      </c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M32" s="76">
        <v>0.5</v>
      </c>
      <c r="AN32" s="76">
        <v>0.8</v>
      </c>
      <c r="AO32" s="76">
        <v>1</v>
      </c>
      <c r="AP32" s="76">
        <v>1</v>
      </c>
      <c r="AQ32" s="76">
        <v>0.8</v>
      </c>
      <c r="AS32" s="76">
        <v>0.8</v>
      </c>
      <c r="AT32" s="76">
        <v>1</v>
      </c>
      <c r="AU32" s="76">
        <v>1</v>
      </c>
      <c r="AV32" s="76">
        <v>0.8</v>
      </c>
      <c r="AW32" s="76">
        <v>0.5</v>
      </c>
      <c r="AX32" s="76">
        <v>0.8</v>
      </c>
      <c r="AY32" s="76">
        <v>0.8</v>
      </c>
      <c r="AZ32" s="76">
        <v>0.8</v>
      </c>
      <c r="BA32" s="76">
        <v>0.5</v>
      </c>
      <c r="BB32" s="76">
        <v>0.5</v>
      </c>
      <c r="BD32" s="2">
        <v>313</v>
      </c>
    </row>
    <row r="33" spans="1:56" x14ac:dyDescent="0.2">
      <c r="A33" s="3" t="s">
        <v>4586</v>
      </c>
      <c r="B33" s="3" t="s">
        <v>4729</v>
      </c>
      <c r="C33" s="3" t="s">
        <v>4772</v>
      </c>
      <c r="D33" s="77">
        <f t="shared" si="1"/>
        <v>2817</v>
      </c>
      <c r="E33" s="77">
        <f t="shared" si="8"/>
        <v>0</v>
      </c>
      <c r="F33" s="77">
        <f t="shared" si="8"/>
        <v>1252</v>
      </c>
      <c r="G33" s="77">
        <f t="shared" si="8"/>
        <v>0</v>
      </c>
      <c r="H33" s="77">
        <f t="shared" si="8"/>
        <v>3443</v>
      </c>
      <c r="I33" s="78">
        <f t="shared" si="2"/>
        <v>4695</v>
      </c>
      <c r="T33" s="3"/>
      <c r="U33" s="3"/>
      <c r="V33" s="3"/>
      <c r="W33" s="3"/>
      <c r="X33" s="3"/>
      <c r="Y33" s="3"/>
      <c r="Z33" s="3"/>
      <c r="AA33" s="3"/>
      <c r="AB33" s="3"/>
      <c r="AC33" s="3"/>
      <c r="AD33" s="3">
        <v>60</v>
      </c>
      <c r="AM33" s="76">
        <v>0.5</v>
      </c>
      <c r="AN33" s="76">
        <v>0.8</v>
      </c>
      <c r="AO33" s="76">
        <v>1</v>
      </c>
      <c r="AP33" s="76">
        <v>1</v>
      </c>
      <c r="AQ33" s="76">
        <v>0.8</v>
      </c>
      <c r="AS33" s="76">
        <v>0.8</v>
      </c>
      <c r="AT33" s="76">
        <v>1</v>
      </c>
      <c r="AU33" s="76">
        <v>1</v>
      </c>
      <c r="AV33" s="76">
        <v>0.8</v>
      </c>
      <c r="AW33" s="76">
        <v>0.5</v>
      </c>
      <c r="AX33" s="76">
        <v>0.8</v>
      </c>
      <c r="AY33" s="76">
        <v>0.8</v>
      </c>
      <c r="AZ33" s="76">
        <v>0.8</v>
      </c>
      <c r="BA33" s="76">
        <v>0.5</v>
      </c>
      <c r="BB33" s="76">
        <v>0.5</v>
      </c>
      <c r="BD33" s="2">
        <v>313</v>
      </c>
    </row>
    <row r="34" spans="1:56" x14ac:dyDescent="0.2">
      <c r="A34" s="3" t="s">
        <v>4587</v>
      </c>
      <c r="B34" s="3" t="s">
        <v>4730</v>
      </c>
      <c r="C34" s="3" t="s">
        <v>4773</v>
      </c>
      <c r="D34" s="77">
        <f t="shared" si="1"/>
        <v>4015</v>
      </c>
      <c r="E34" s="77">
        <f t="shared" si="8"/>
        <v>730</v>
      </c>
      <c r="F34" s="77">
        <f t="shared" si="8"/>
        <v>4015</v>
      </c>
      <c r="G34" s="77">
        <f t="shared" si="8"/>
        <v>0</v>
      </c>
      <c r="H34" s="77">
        <f t="shared" si="8"/>
        <v>0</v>
      </c>
      <c r="I34" s="78">
        <f t="shared" si="2"/>
        <v>4745</v>
      </c>
      <c r="T34" s="3"/>
      <c r="U34" s="3">
        <v>20</v>
      </c>
      <c r="V34" s="3">
        <v>20</v>
      </c>
      <c r="W34" s="3">
        <v>20</v>
      </c>
      <c r="X34" s="3">
        <v>20</v>
      </c>
      <c r="Y34" s="3">
        <v>20</v>
      </c>
      <c r="Z34" s="3">
        <v>10</v>
      </c>
      <c r="AA34" s="3">
        <v>10</v>
      </c>
      <c r="AB34" s="3">
        <v>15</v>
      </c>
      <c r="AC34" s="3">
        <v>10</v>
      </c>
      <c r="AD34" s="3">
        <v>10</v>
      </c>
      <c r="AL34" s="76">
        <v>0.2</v>
      </c>
      <c r="AM34" s="76">
        <v>0.4</v>
      </c>
      <c r="AN34" s="76">
        <v>0.4</v>
      </c>
      <c r="AO34" s="76">
        <v>0.4</v>
      </c>
      <c r="AP34" s="76">
        <v>0.4</v>
      </c>
      <c r="AQ34" s="76">
        <v>0.4</v>
      </c>
      <c r="AR34" s="76">
        <v>0.4</v>
      </c>
      <c r="AS34" s="76">
        <v>0.4</v>
      </c>
      <c r="AT34" s="76">
        <v>0.4</v>
      </c>
      <c r="AU34" s="76">
        <v>0.4</v>
      </c>
      <c r="AV34" s="76">
        <v>0.4</v>
      </c>
      <c r="AW34" s="76">
        <v>0.4</v>
      </c>
      <c r="AX34" s="76">
        <v>0.2</v>
      </c>
      <c r="BD34" s="2">
        <v>365</v>
      </c>
    </row>
    <row r="35" spans="1:56" x14ac:dyDescent="0.2">
      <c r="A35" s="3" t="s">
        <v>4598</v>
      </c>
      <c r="B35" s="3" t="s">
        <v>4731</v>
      </c>
      <c r="C35" s="3" t="s">
        <v>4774</v>
      </c>
      <c r="D35" s="77">
        <f t="shared" si="1"/>
        <v>0</v>
      </c>
      <c r="E35" s="77">
        <f t="shared" si="8"/>
        <v>4745</v>
      </c>
      <c r="F35" s="77">
        <f t="shared" si="8"/>
        <v>4015</v>
      </c>
      <c r="G35" s="77">
        <f t="shared" si="8"/>
        <v>0</v>
      </c>
      <c r="H35" s="77">
        <f t="shared" si="8"/>
        <v>0</v>
      </c>
      <c r="I35" s="78">
        <f t="shared" si="2"/>
        <v>8760</v>
      </c>
      <c r="T35" s="3"/>
      <c r="U35" s="3"/>
      <c r="V35" s="3"/>
      <c r="W35" s="3"/>
      <c r="X35" s="3"/>
      <c r="Y35" s="3"/>
      <c r="Z35" s="3">
        <v>10</v>
      </c>
      <c r="AA35" s="3">
        <v>10</v>
      </c>
      <c r="AB35" s="3"/>
      <c r="AC35" s="3"/>
      <c r="AD35" s="3"/>
      <c r="AF35" s="76">
        <v>0.2</v>
      </c>
      <c r="AG35" s="76">
        <v>0.2</v>
      </c>
      <c r="AH35" s="76">
        <v>0.2</v>
      </c>
      <c r="AI35" s="76">
        <v>0.2</v>
      </c>
      <c r="AJ35" s="76">
        <v>0.2</v>
      </c>
      <c r="AK35" s="76">
        <v>0.2</v>
      </c>
      <c r="AL35" s="76">
        <v>0.2</v>
      </c>
      <c r="AM35" s="76">
        <v>0.4</v>
      </c>
      <c r="AN35" s="76">
        <v>0.4</v>
      </c>
      <c r="AO35" s="76">
        <v>0.4</v>
      </c>
      <c r="AP35" s="76">
        <v>0.4</v>
      </c>
      <c r="AQ35" s="76">
        <v>0.4</v>
      </c>
      <c r="AR35" s="76">
        <v>0.4</v>
      </c>
      <c r="AS35" s="76">
        <v>0.4</v>
      </c>
      <c r="AT35" s="76">
        <v>0.4</v>
      </c>
      <c r="AU35" s="76">
        <v>0.4</v>
      </c>
      <c r="AV35" s="76">
        <v>0.4</v>
      </c>
      <c r="AW35" s="76">
        <v>0.4</v>
      </c>
      <c r="AX35" s="76">
        <v>0.2</v>
      </c>
      <c r="AY35" s="76">
        <v>0.2</v>
      </c>
      <c r="AZ35" s="76">
        <v>0.2</v>
      </c>
      <c r="BA35" s="76">
        <v>0.2</v>
      </c>
      <c r="BB35" s="76">
        <v>0.2</v>
      </c>
      <c r="BC35" s="76">
        <v>0.2</v>
      </c>
      <c r="BD35" s="2">
        <v>365</v>
      </c>
    </row>
    <row r="36" spans="1:56" x14ac:dyDescent="0.2">
      <c r="A36" s="3" t="s">
        <v>4588</v>
      </c>
      <c r="B36" s="3" t="s">
        <v>4732</v>
      </c>
      <c r="C36" s="3" t="s">
        <v>4775</v>
      </c>
      <c r="D36" s="77">
        <f t="shared" si="1"/>
        <v>4015</v>
      </c>
      <c r="E36" s="77">
        <f t="shared" si="8"/>
        <v>730</v>
      </c>
      <c r="F36" s="77">
        <f t="shared" si="8"/>
        <v>4015</v>
      </c>
      <c r="G36" s="77">
        <f t="shared" si="8"/>
        <v>0</v>
      </c>
      <c r="H36" s="77">
        <f t="shared" si="8"/>
        <v>0</v>
      </c>
      <c r="I36" s="78">
        <f t="shared" si="2"/>
        <v>4745</v>
      </c>
      <c r="T36" s="3">
        <v>10</v>
      </c>
      <c r="U36" s="3">
        <v>5</v>
      </c>
      <c r="V36" s="3">
        <v>5</v>
      </c>
      <c r="W36" s="3">
        <v>5</v>
      </c>
      <c r="X36" s="3"/>
      <c r="Y36" s="3"/>
      <c r="Z36" s="3">
        <v>5</v>
      </c>
      <c r="AA36" s="3">
        <v>5</v>
      </c>
      <c r="AB36" s="3"/>
      <c r="AC36" s="3"/>
      <c r="AD36" s="3"/>
      <c r="AL36" s="76">
        <v>0.2</v>
      </c>
      <c r="AM36" s="76">
        <v>0.4</v>
      </c>
      <c r="AN36" s="76">
        <v>0.4</v>
      </c>
      <c r="AO36" s="76">
        <v>0.4</v>
      </c>
      <c r="AP36" s="76">
        <v>0.4</v>
      </c>
      <c r="AQ36" s="76">
        <v>0.4</v>
      </c>
      <c r="AR36" s="76">
        <v>0.4</v>
      </c>
      <c r="AS36" s="76">
        <v>0.4</v>
      </c>
      <c r="AT36" s="76">
        <v>0.4</v>
      </c>
      <c r="AU36" s="76">
        <v>0.4</v>
      </c>
      <c r="AV36" s="76">
        <v>0.4</v>
      </c>
      <c r="AW36" s="76">
        <v>0.4</v>
      </c>
      <c r="AX36" s="76">
        <v>0.2</v>
      </c>
      <c r="BD36" s="2">
        <v>365</v>
      </c>
    </row>
    <row r="37" spans="1:56" x14ac:dyDescent="0.2">
      <c r="A37" s="3" t="s">
        <v>4589</v>
      </c>
      <c r="B37" s="3" t="s">
        <v>4733</v>
      </c>
      <c r="C37" s="3" t="s">
        <v>4776</v>
      </c>
      <c r="D37" s="77">
        <f t="shared" si="1"/>
        <v>4015</v>
      </c>
      <c r="E37" s="77">
        <f t="shared" si="8"/>
        <v>730</v>
      </c>
      <c r="F37" s="77">
        <f t="shared" si="8"/>
        <v>4015</v>
      </c>
      <c r="G37" s="77">
        <f t="shared" si="8"/>
        <v>0</v>
      </c>
      <c r="H37" s="77">
        <f t="shared" si="8"/>
        <v>0</v>
      </c>
      <c r="I37" s="78">
        <f t="shared" si="2"/>
        <v>4745</v>
      </c>
      <c r="T37" s="3">
        <v>5</v>
      </c>
      <c r="U37" s="3">
        <v>5</v>
      </c>
      <c r="V37" s="3">
        <v>10</v>
      </c>
      <c r="W37" s="3">
        <v>7</v>
      </c>
      <c r="X37" s="3">
        <v>10</v>
      </c>
      <c r="Y37" s="3">
        <v>10</v>
      </c>
      <c r="Z37" s="3">
        <v>10</v>
      </c>
      <c r="AA37" s="3">
        <v>9</v>
      </c>
      <c r="AB37" s="3">
        <v>9</v>
      </c>
      <c r="AC37" s="3">
        <v>10</v>
      </c>
      <c r="AD37" s="3">
        <v>10</v>
      </c>
      <c r="AL37" s="76">
        <v>0.2</v>
      </c>
      <c r="AM37" s="76">
        <v>0.4</v>
      </c>
      <c r="AN37" s="76">
        <v>0.4</v>
      </c>
      <c r="AO37" s="76">
        <v>0.4</v>
      </c>
      <c r="AP37" s="76">
        <v>0.4</v>
      </c>
      <c r="AQ37" s="76">
        <v>0.4</v>
      </c>
      <c r="AR37" s="76">
        <v>0.4</v>
      </c>
      <c r="AS37" s="76">
        <v>0.4</v>
      </c>
      <c r="AT37" s="76">
        <v>0.4</v>
      </c>
      <c r="AU37" s="76">
        <v>0.4</v>
      </c>
      <c r="AV37" s="76">
        <v>0.4</v>
      </c>
      <c r="AW37" s="76">
        <v>0.4</v>
      </c>
      <c r="AX37" s="76">
        <v>0.2</v>
      </c>
      <c r="BD37" s="2">
        <v>365</v>
      </c>
    </row>
    <row r="38" spans="1:56" x14ac:dyDescent="0.2">
      <c r="A38" s="3" t="s">
        <v>4597</v>
      </c>
      <c r="B38" s="3" t="s">
        <v>4734</v>
      </c>
      <c r="C38" s="3" t="s">
        <v>4777</v>
      </c>
      <c r="D38" s="77">
        <f t="shared" si="1"/>
        <v>3393</v>
      </c>
      <c r="E38" s="77">
        <f t="shared" si="8"/>
        <v>1566</v>
      </c>
      <c r="F38" s="77">
        <f t="shared" si="8"/>
        <v>522</v>
      </c>
      <c r="G38" s="77">
        <f t="shared" si="8"/>
        <v>0</v>
      </c>
      <c r="H38" s="77">
        <f t="shared" si="8"/>
        <v>783</v>
      </c>
      <c r="I38" s="78">
        <f t="shared" si="2"/>
        <v>2871</v>
      </c>
      <c r="T38" s="3"/>
      <c r="U38" s="3">
        <v>2</v>
      </c>
      <c r="V38" s="3"/>
      <c r="W38" s="3"/>
      <c r="X38" s="3"/>
      <c r="Y38" s="3"/>
      <c r="Z38" s="3"/>
      <c r="AA38" s="3"/>
      <c r="AB38" s="3"/>
      <c r="AC38" s="3"/>
      <c r="AD38" s="3"/>
      <c r="AM38" s="76">
        <v>0.2</v>
      </c>
      <c r="AN38" s="76">
        <v>0.2</v>
      </c>
      <c r="AO38" s="76">
        <v>0.2</v>
      </c>
      <c r="AP38" s="76">
        <v>0.4</v>
      </c>
      <c r="AQ38" s="76">
        <v>0.8</v>
      </c>
      <c r="AR38" s="76">
        <v>1</v>
      </c>
      <c r="AS38" s="76">
        <v>0.8</v>
      </c>
      <c r="AT38" s="76">
        <v>0.4</v>
      </c>
      <c r="AU38" s="76">
        <v>0.2</v>
      </c>
      <c r="AV38" s="76">
        <v>0.2</v>
      </c>
      <c r="AW38" s="76">
        <v>0.2</v>
      </c>
      <c r="BD38" s="2">
        <v>261</v>
      </c>
    </row>
    <row r="39" spans="1:56" x14ac:dyDescent="0.2">
      <c r="A39" s="3" t="s">
        <v>4596</v>
      </c>
      <c r="B39" s="3" t="s">
        <v>4735</v>
      </c>
      <c r="C39" s="3" t="s">
        <v>4778</v>
      </c>
      <c r="D39" s="77">
        <f t="shared" si="1"/>
        <v>3393</v>
      </c>
      <c r="E39" s="77">
        <f t="shared" si="8"/>
        <v>522</v>
      </c>
      <c r="F39" s="77">
        <f t="shared" si="8"/>
        <v>783</v>
      </c>
      <c r="G39" s="77">
        <f t="shared" si="8"/>
        <v>522</v>
      </c>
      <c r="H39" s="77">
        <f t="shared" si="8"/>
        <v>1044</v>
      </c>
      <c r="I39" s="78">
        <f t="shared" si="2"/>
        <v>2871</v>
      </c>
      <c r="T39" s="3"/>
      <c r="U39" s="3"/>
      <c r="V39" s="3"/>
      <c r="W39" s="3"/>
      <c r="X39" s="3"/>
      <c r="Y39" s="3"/>
      <c r="Z39" s="3"/>
      <c r="AA39" s="3"/>
      <c r="AB39" s="3"/>
      <c r="AC39" s="3">
        <v>5</v>
      </c>
      <c r="AD39" s="3"/>
      <c r="AM39" s="76">
        <v>0.2</v>
      </c>
      <c r="AN39" s="76">
        <v>0.4</v>
      </c>
      <c r="AO39" s="76">
        <v>0.6</v>
      </c>
      <c r="AP39" s="76">
        <v>0.8</v>
      </c>
      <c r="AQ39" s="76">
        <v>0.8</v>
      </c>
      <c r="AR39" s="76">
        <v>0.4</v>
      </c>
      <c r="AS39" s="76">
        <v>0.6</v>
      </c>
      <c r="AT39" s="76">
        <v>0.8</v>
      </c>
      <c r="AU39" s="76">
        <v>0.8</v>
      </c>
      <c r="AV39" s="76">
        <v>0.4</v>
      </c>
      <c r="AW39" s="76">
        <v>0.2</v>
      </c>
      <c r="BD39" s="2">
        <v>261</v>
      </c>
    </row>
    <row r="40" spans="1:56" x14ac:dyDescent="0.2">
      <c r="A40" s="3" t="s">
        <v>4590</v>
      </c>
      <c r="B40" s="3" t="s">
        <v>4590</v>
      </c>
      <c r="C40" s="3" t="s">
        <v>4590</v>
      </c>
      <c r="D40" s="77">
        <f t="shared" si="1"/>
        <v>3393</v>
      </c>
      <c r="E40" s="77">
        <f t="shared" si="8"/>
        <v>522</v>
      </c>
      <c r="F40" s="77">
        <f t="shared" si="8"/>
        <v>783</v>
      </c>
      <c r="G40" s="77">
        <f t="shared" si="8"/>
        <v>522</v>
      </c>
      <c r="H40" s="77">
        <f t="shared" si="8"/>
        <v>1044</v>
      </c>
      <c r="I40" s="78">
        <f t="shared" si="2"/>
        <v>2871</v>
      </c>
      <c r="T40" s="3"/>
      <c r="U40" s="3">
        <v>3</v>
      </c>
      <c r="V40" s="3">
        <v>2</v>
      </c>
      <c r="W40" s="3">
        <v>1</v>
      </c>
      <c r="X40" s="3">
        <v>1</v>
      </c>
      <c r="Y40" s="3">
        <v>5</v>
      </c>
      <c r="Z40" s="3">
        <v>5</v>
      </c>
      <c r="AA40" s="3">
        <v>1</v>
      </c>
      <c r="AB40" s="3">
        <v>1</v>
      </c>
      <c r="AC40" s="3">
        <v>5</v>
      </c>
      <c r="AD40" s="3">
        <v>5</v>
      </c>
      <c r="AM40" s="76">
        <v>0.2</v>
      </c>
      <c r="AN40" s="76">
        <v>0.4</v>
      </c>
      <c r="AO40" s="76">
        <v>0.6</v>
      </c>
      <c r="AP40" s="76">
        <v>0.8</v>
      </c>
      <c r="AQ40" s="76">
        <v>0.8</v>
      </c>
      <c r="AR40" s="76">
        <v>0.4</v>
      </c>
      <c r="AS40" s="76">
        <v>0.6</v>
      </c>
      <c r="AT40" s="76">
        <v>0.8</v>
      </c>
      <c r="AU40" s="76">
        <v>0.8</v>
      </c>
      <c r="AV40" s="76">
        <v>0.4</v>
      </c>
      <c r="AW40" s="76">
        <v>0.2</v>
      </c>
      <c r="BD40" s="2">
        <v>261</v>
      </c>
    </row>
    <row r="41" spans="1:56" x14ac:dyDescent="0.2">
      <c r="A41" s="3" t="s">
        <v>4595</v>
      </c>
      <c r="B41" s="3" t="s">
        <v>4736</v>
      </c>
      <c r="C41" s="3" t="s">
        <v>4779</v>
      </c>
      <c r="D41" s="77">
        <f t="shared" si="1"/>
        <v>4069</v>
      </c>
      <c r="E41" s="77">
        <f t="shared" si="8"/>
        <v>626</v>
      </c>
      <c r="F41" s="77">
        <f t="shared" si="8"/>
        <v>939</v>
      </c>
      <c r="G41" s="77">
        <f t="shared" si="8"/>
        <v>626</v>
      </c>
      <c r="H41" s="77">
        <f t="shared" si="8"/>
        <v>1252</v>
      </c>
      <c r="I41" s="78">
        <f t="shared" si="2"/>
        <v>3443</v>
      </c>
      <c r="T41" s="3"/>
      <c r="U41" s="3"/>
      <c r="V41" s="3"/>
      <c r="W41" s="3">
        <v>2</v>
      </c>
      <c r="X41" s="3">
        <v>2</v>
      </c>
      <c r="Y41" s="3"/>
      <c r="Z41" s="3"/>
      <c r="AA41" s="3"/>
      <c r="AB41" s="3"/>
      <c r="AC41" s="3">
        <v>10</v>
      </c>
      <c r="AD41" s="3">
        <v>10</v>
      </c>
      <c r="AM41" s="76">
        <v>0.2</v>
      </c>
      <c r="AN41" s="76">
        <v>0.4</v>
      </c>
      <c r="AO41" s="76">
        <v>0.6</v>
      </c>
      <c r="AP41" s="76">
        <v>0.8</v>
      </c>
      <c r="AQ41" s="76">
        <v>0.8</v>
      </c>
      <c r="AR41" s="76">
        <v>0.4</v>
      </c>
      <c r="AS41" s="76">
        <v>0.6</v>
      </c>
      <c r="AT41" s="76">
        <v>0.8</v>
      </c>
      <c r="AU41" s="76">
        <v>0.8</v>
      </c>
      <c r="AV41" s="76">
        <v>0.4</v>
      </c>
      <c r="AW41" s="76">
        <v>0.2</v>
      </c>
      <c r="BD41" s="2">
        <v>313</v>
      </c>
    </row>
    <row r="42" spans="1:56" x14ac:dyDescent="0.2">
      <c r="A42" s="3" t="s">
        <v>4591</v>
      </c>
      <c r="B42" s="3" t="s">
        <v>4737</v>
      </c>
      <c r="C42" s="3" t="s">
        <v>4780</v>
      </c>
      <c r="D42" s="77">
        <f t="shared" si="1"/>
        <v>4745</v>
      </c>
      <c r="E42" s="77">
        <f t="shared" ref="E42:H45" si="9">COUNTIFS($AF42:$BC42, "&lt;="&amp;E$1, $AF42:$BC42, "&gt;"&amp;D$1) * $BD42</f>
        <v>730</v>
      </c>
      <c r="F42" s="77">
        <f t="shared" si="9"/>
        <v>1095</v>
      </c>
      <c r="G42" s="77">
        <f t="shared" si="9"/>
        <v>730</v>
      </c>
      <c r="H42" s="77">
        <f t="shared" si="9"/>
        <v>1460</v>
      </c>
      <c r="I42" s="78">
        <f t="shared" si="2"/>
        <v>4015</v>
      </c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M42" s="76">
        <v>0.2</v>
      </c>
      <c r="AN42" s="76">
        <v>0.4</v>
      </c>
      <c r="AO42" s="76">
        <v>0.6</v>
      </c>
      <c r="AP42" s="76">
        <v>0.8</v>
      </c>
      <c r="AQ42" s="76">
        <v>0.8</v>
      </c>
      <c r="AR42" s="76">
        <v>0.4</v>
      </c>
      <c r="AS42" s="76">
        <v>0.6</v>
      </c>
      <c r="AT42" s="76">
        <v>0.8</v>
      </c>
      <c r="AU42" s="76">
        <v>0.8</v>
      </c>
      <c r="AV42" s="76">
        <v>0.4</v>
      </c>
      <c r="AW42" s="76">
        <v>0.2</v>
      </c>
      <c r="BD42" s="2">
        <v>365</v>
      </c>
    </row>
    <row r="43" spans="1:56" x14ac:dyDescent="0.2">
      <c r="A43" s="3" t="s">
        <v>4594</v>
      </c>
      <c r="B43" s="3" t="s">
        <v>4738</v>
      </c>
      <c r="C43" s="3" t="s">
        <v>4781</v>
      </c>
      <c r="D43" s="77">
        <f t="shared" si="1"/>
        <v>4745</v>
      </c>
      <c r="E43" s="77">
        <f t="shared" si="9"/>
        <v>730</v>
      </c>
      <c r="F43" s="77">
        <f t="shared" si="9"/>
        <v>1095</v>
      </c>
      <c r="G43" s="77">
        <f t="shared" si="9"/>
        <v>730</v>
      </c>
      <c r="H43" s="77">
        <f t="shared" si="9"/>
        <v>1460</v>
      </c>
      <c r="I43" s="78">
        <f t="shared" si="2"/>
        <v>4015</v>
      </c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M43" s="76">
        <v>0.2</v>
      </c>
      <c r="AN43" s="76">
        <v>0.4</v>
      </c>
      <c r="AO43" s="76">
        <v>0.6</v>
      </c>
      <c r="AP43" s="76">
        <v>0.8</v>
      </c>
      <c r="AQ43" s="76">
        <v>0.8</v>
      </c>
      <c r="AR43" s="76">
        <v>0.4</v>
      </c>
      <c r="AS43" s="76">
        <v>0.6</v>
      </c>
      <c r="AT43" s="76">
        <v>0.8</v>
      </c>
      <c r="AU43" s="76">
        <v>0.8</v>
      </c>
      <c r="AV43" s="76">
        <v>0.4</v>
      </c>
      <c r="AW43" s="76">
        <v>0.2</v>
      </c>
      <c r="BD43" s="2">
        <v>365</v>
      </c>
    </row>
    <row r="44" spans="1:56" x14ac:dyDescent="0.2">
      <c r="A44" s="3" t="s">
        <v>4592</v>
      </c>
      <c r="B44" s="3" t="s">
        <v>4739</v>
      </c>
      <c r="C44" s="3" t="s">
        <v>4782</v>
      </c>
      <c r="D44" s="77">
        <f t="shared" si="1"/>
        <v>6264</v>
      </c>
      <c r="E44" s="77">
        <f t="shared" si="9"/>
        <v>0</v>
      </c>
      <c r="F44" s="77">
        <f t="shared" si="9"/>
        <v>0</v>
      </c>
      <c r="G44" s="77">
        <f t="shared" si="9"/>
        <v>0</v>
      </c>
      <c r="H44" s="77">
        <f t="shared" si="9"/>
        <v>0</v>
      </c>
      <c r="I44" s="78">
        <f t="shared" si="2"/>
        <v>0</v>
      </c>
      <c r="T44" s="3"/>
      <c r="U44" s="3"/>
      <c r="V44" s="3"/>
      <c r="W44" s="3"/>
      <c r="X44" s="3">
        <v>2</v>
      </c>
      <c r="Y44" s="3"/>
      <c r="Z44" s="3"/>
      <c r="AA44" s="3"/>
      <c r="AB44" s="3"/>
      <c r="AC44" s="3"/>
      <c r="AD44" s="3"/>
      <c r="BD44" s="2">
        <v>261</v>
      </c>
    </row>
    <row r="45" spans="1:56" x14ac:dyDescent="0.2">
      <c r="A45" s="3" t="s">
        <v>4593</v>
      </c>
      <c r="B45" s="3" t="s">
        <v>4740</v>
      </c>
      <c r="C45" s="3" t="s">
        <v>4783</v>
      </c>
      <c r="D45" s="77">
        <f t="shared" si="1"/>
        <v>4745</v>
      </c>
      <c r="E45" s="77">
        <f t="shared" si="9"/>
        <v>730</v>
      </c>
      <c r="F45" s="77">
        <f t="shared" si="9"/>
        <v>1095</v>
      </c>
      <c r="G45" s="77">
        <f t="shared" si="9"/>
        <v>730</v>
      </c>
      <c r="H45" s="77">
        <f t="shared" si="9"/>
        <v>1460</v>
      </c>
      <c r="I45" s="78">
        <f t="shared" si="2"/>
        <v>4015</v>
      </c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M45" s="76">
        <v>0.2</v>
      </c>
      <c r="AN45" s="76">
        <v>0.4</v>
      </c>
      <c r="AO45" s="76">
        <v>0.6</v>
      </c>
      <c r="AP45" s="76">
        <v>0.8</v>
      </c>
      <c r="AQ45" s="76">
        <v>0.8</v>
      </c>
      <c r="AR45" s="76">
        <v>0.4</v>
      </c>
      <c r="AS45" s="76">
        <v>0.6</v>
      </c>
      <c r="AT45" s="76">
        <v>0.8</v>
      </c>
      <c r="AU45" s="76">
        <v>0.8</v>
      </c>
      <c r="AV45" s="76">
        <v>0.4</v>
      </c>
      <c r="AW45" s="76">
        <v>0.2</v>
      </c>
      <c r="BD45" s="2">
        <v>365</v>
      </c>
    </row>
    <row r="46" spans="1:56" x14ac:dyDescent="0.2">
      <c r="T46" s="2">
        <f t="shared" ref="T46:AD46" si="10">SUM(T$2:T$45)</f>
        <v>100</v>
      </c>
      <c r="U46" s="2">
        <f t="shared" si="10"/>
        <v>100</v>
      </c>
      <c r="V46" s="2">
        <f t="shared" si="10"/>
        <v>100</v>
      </c>
      <c r="W46" s="2">
        <f t="shared" si="10"/>
        <v>100</v>
      </c>
      <c r="X46" s="2">
        <f t="shared" si="10"/>
        <v>100</v>
      </c>
      <c r="Y46" s="2">
        <f t="shared" si="10"/>
        <v>100</v>
      </c>
      <c r="Z46" s="2">
        <f t="shared" si="10"/>
        <v>100</v>
      </c>
      <c r="AA46" s="2">
        <f t="shared" si="10"/>
        <v>100</v>
      </c>
      <c r="AB46" s="2">
        <f t="shared" si="10"/>
        <v>100</v>
      </c>
      <c r="AC46" s="2">
        <f t="shared" si="10"/>
        <v>100</v>
      </c>
      <c r="AD46" s="2">
        <f t="shared" si="10"/>
        <v>100</v>
      </c>
    </row>
  </sheetData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workbookViewId="0">
      <selection activeCell="G3580" sqref="G3580"/>
    </sheetView>
  </sheetViews>
  <sheetFormatPr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4467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Liste</vt:lpstr>
      <vt:lpstr>Y</vt:lpstr>
      <vt:lpstr>SIA</vt:lpstr>
      <vt:lpstr>Z</vt:lpstr>
      <vt:lpstr>Kat</vt:lpstr>
      <vt:lpstr>Regulation</vt:lpstr>
      <vt:lpstr>T</vt:lpstr>
      <vt:lpstr>Trad</vt:lpstr>
      <vt:lpstr>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Stadler Paul BFE</cp:lastModifiedBy>
  <dcterms:created xsi:type="dcterms:W3CDTF">2015-06-05T18:19:34Z</dcterms:created>
  <dcterms:modified xsi:type="dcterms:W3CDTF">2024-11-29T12:55:39Z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2024-11-26T09:44:47Z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e795d251-9915-4b91-b547-1ec2b5647465</vt:lpwstr>
  </property>
  <property fmtid="{D5CDD505-2E9C-101B-9397-08002B2CF9AE}" pid="8" name="MSIP_Label_245c3252-146d-46f3-8062-82cd8c8d7e7d_ContentBits">
    <vt:lpwstr>0</vt:lpwstr>
  </property>
</Properties>
</file>