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9856\AppData\Local\rubicon\Acta Nova Client\Data\190845357\"/>
    </mc:Choice>
  </mc:AlternateContent>
  <xr:revisionPtr revIDLastSave="0" documentId="13_ncr:1_{8AA81FF0-B042-4221-8FDD-97883C7FA835}" xr6:coauthVersionLast="47" xr6:coauthVersionMax="47" xr10:uidLastSave="{00000000-0000-0000-0000-000000000000}"/>
  <workbookProtection workbookAlgorithmName="SHA-512" workbookHashValue="PEpm2gsE/TSz+K2VZuLBEhuLMt8qMhhVEu6jsbye1VIV9CeYa0gflBGbS3X2cb7ZpD5fQ2hLktlBMhGJvpaEow==" workbookSaltValue="iORPx8AkKzcNtMdsKzVbng==" workbookSpinCount="100000" lockStructure="1"/>
  <bookViews>
    <workbookView xWindow="-120" yWindow="-120" windowWidth="29040" windowHeight="15720" tabRatio="602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Measures">Y!$B$53:$E$55</definedName>
    <definedName name="Operation">Y!$B$40:$E$51</definedName>
    <definedName name="Trad">Y!$B$1:$D$60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5" i="1" l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2" i="1"/>
  <c r="S103" i="1"/>
  <c r="S104" i="1"/>
  <c r="S105" i="1"/>
  <c r="S106" i="1"/>
  <c r="S107" i="1"/>
  <c r="S108" i="1"/>
  <c r="S109" i="1"/>
  <c r="S110" i="1"/>
  <c r="S111" i="1"/>
  <c r="S12" i="1"/>
  <c r="R13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S101" i="1" s="1"/>
  <c r="R102" i="1"/>
  <c r="R103" i="1"/>
  <c r="R104" i="1"/>
  <c r="R105" i="1"/>
  <c r="R106" i="1"/>
  <c r="R107" i="1"/>
  <c r="R108" i="1"/>
  <c r="R109" i="1"/>
  <c r="R110" i="1"/>
  <c r="R111" i="1"/>
  <c r="R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2" i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L29" i="1" s="1"/>
  <c r="K30" i="1"/>
  <c r="L30" i="1" s="1"/>
  <c r="K31" i="1"/>
  <c r="L31" i="1" s="1"/>
  <c r="K32" i="1"/>
  <c r="L32" i="1" s="1"/>
  <c r="K33" i="1"/>
  <c r="L33" i="1" s="1"/>
  <c r="K34" i="1"/>
  <c r="L34" i="1" s="1"/>
  <c r="K35" i="1"/>
  <c r="L35" i="1" s="1"/>
  <c r="K36" i="1"/>
  <c r="L36" i="1" s="1"/>
  <c r="K37" i="1"/>
  <c r="L37" i="1" s="1"/>
  <c r="K38" i="1"/>
  <c r="L38" i="1" s="1"/>
  <c r="K39" i="1"/>
  <c r="L39" i="1" s="1"/>
  <c r="K40" i="1"/>
  <c r="L40" i="1" s="1"/>
  <c r="K41" i="1"/>
  <c r="L41" i="1" s="1"/>
  <c r="K42" i="1"/>
  <c r="L42" i="1" s="1"/>
  <c r="K43" i="1"/>
  <c r="L43" i="1" s="1"/>
  <c r="K44" i="1"/>
  <c r="L44" i="1" s="1"/>
  <c r="K45" i="1"/>
  <c r="L45" i="1" s="1"/>
  <c r="K46" i="1"/>
  <c r="L46" i="1" s="1"/>
  <c r="K47" i="1"/>
  <c r="L47" i="1" s="1"/>
  <c r="K48" i="1"/>
  <c r="L48" i="1" s="1"/>
  <c r="K49" i="1"/>
  <c r="L49" i="1" s="1"/>
  <c r="K50" i="1"/>
  <c r="L50" i="1" s="1"/>
  <c r="K51" i="1"/>
  <c r="L51" i="1" s="1"/>
  <c r="K52" i="1"/>
  <c r="L52" i="1" s="1"/>
  <c r="K53" i="1"/>
  <c r="L53" i="1" s="1"/>
  <c r="K54" i="1"/>
  <c r="L54" i="1" s="1"/>
  <c r="K55" i="1"/>
  <c r="L55" i="1" s="1"/>
  <c r="K56" i="1"/>
  <c r="L56" i="1" s="1"/>
  <c r="K57" i="1"/>
  <c r="L57" i="1" s="1"/>
  <c r="K58" i="1"/>
  <c r="L58" i="1" s="1"/>
  <c r="K59" i="1"/>
  <c r="L59" i="1" s="1"/>
  <c r="K60" i="1"/>
  <c r="L60" i="1" s="1"/>
  <c r="K61" i="1"/>
  <c r="L61" i="1" s="1"/>
  <c r="K62" i="1"/>
  <c r="L62" i="1" s="1"/>
  <c r="K63" i="1"/>
  <c r="L63" i="1" s="1"/>
  <c r="K64" i="1"/>
  <c r="L64" i="1" s="1"/>
  <c r="K65" i="1"/>
  <c r="L65" i="1" s="1"/>
  <c r="K66" i="1"/>
  <c r="L66" i="1" s="1"/>
  <c r="K67" i="1"/>
  <c r="L67" i="1" s="1"/>
  <c r="K68" i="1"/>
  <c r="L68" i="1" s="1"/>
  <c r="K69" i="1"/>
  <c r="L69" i="1" s="1"/>
  <c r="K70" i="1"/>
  <c r="L70" i="1" s="1"/>
  <c r="K71" i="1"/>
  <c r="L71" i="1" s="1"/>
  <c r="K72" i="1"/>
  <c r="L72" i="1" s="1"/>
  <c r="K73" i="1"/>
  <c r="L73" i="1" s="1"/>
  <c r="K74" i="1"/>
  <c r="L74" i="1" s="1"/>
  <c r="K75" i="1"/>
  <c r="L75" i="1" s="1"/>
  <c r="K76" i="1"/>
  <c r="L76" i="1" s="1"/>
  <c r="K77" i="1"/>
  <c r="L77" i="1" s="1"/>
  <c r="K78" i="1"/>
  <c r="L78" i="1" s="1"/>
  <c r="K79" i="1"/>
  <c r="L79" i="1" s="1"/>
  <c r="K80" i="1"/>
  <c r="L80" i="1" s="1"/>
  <c r="K81" i="1"/>
  <c r="L81" i="1" s="1"/>
  <c r="K82" i="1"/>
  <c r="L82" i="1" s="1"/>
  <c r="K83" i="1"/>
  <c r="L83" i="1" s="1"/>
  <c r="K84" i="1"/>
  <c r="L84" i="1" s="1"/>
  <c r="K85" i="1"/>
  <c r="L85" i="1" s="1"/>
  <c r="K86" i="1"/>
  <c r="L86" i="1" s="1"/>
  <c r="K87" i="1"/>
  <c r="L87" i="1" s="1"/>
  <c r="K88" i="1"/>
  <c r="L88" i="1" s="1"/>
  <c r="K89" i="1"/>
  <c r="L89" i="1" s="1"/>
  <c r="K90" i="1"/>
  <c r="L90" i="1" s="1"/>
  <c r="K91" i="1"/>
  <c r="L91" i="1" s="1"/>
  <c r="K92" i="1"/>
  <c r="L92" i="1" s="1"/>
  <c r="K93" i="1"/>
  <c r="L93" i="1" s="1"/>
  <c r="K94" i="1"/>
  <c r="L94" i="1" s="1"/>
  <c r="K95" i="1"/>
  <c r="L95" i="1" s="1"/>
  <c r="K96" i="1"/>
  <c r="L96" i="1" s="1"/>
  <c r="K97" i="1"/>
  <c r="L97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04" i="1"/>
  <c r="L104" i="1" s="1"/>
  <c r="K105" i="1"/>
  <c r="L105" i="1" s="1"/>
  <c r="K106" i="1"/>
  <c r="L106" i="1" s="1"/>
  <c r="K107" i="1"/>
  <c r="L107" i="1" s="1"/>
  <c r="K108" i="1"/>
  <c r="L108" i="1" s="1"/>
  <c r="K109" i="1"/>
  <c r="L109" i="1" s="1"/>
  <c r="K110" i="1"/>
  <c r="L110" i="1" s="1"/>
  <c r="K111" i="1"/>
  <c r="L111" i="1" s="1"/>
  <c r="Y25" i="1" l="1"/>
  <c r="Y41" i="1"/>
  <c r="Y15" i="1"/>
  <c r="Y79" i="1"/>
  <c r="Y104" i="1"/>
  <c r="Y111" i="1"/>
  <c r="Y57" i="1"/>
  <c r="Y48" i="1"/>
  <c r="Y80" i="1"/>
  <c r="Y55" i="1"/>
  <c r="Y72" i="1"/>
  <c r="Y95" i="1"/>
  <c r="Y16" i="1"/>
  <c r="Y17" i="1"/>
  <c r="Y18" i="1"/>
  <c r="Y19" i="1"/>
  <c r="Y20" i="1"/>
  <c r="Y21" i="1"/>
  <c r="Y22" i="1"/>
  <c r="Y23" i="1"/>
  <c r="Y24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2" i="1"/>
  <c r="Y43" i="1"/>
  <c r="Y44" i="1"/>
  <c r="Y45" i="1"/>
  <c r="Y46" i="1"/>
  <c r="Y47" i="1"/>
  <c r="Y49" i="1"/>
  <c r="Y50" i="1"/>
  <c r="Y51" i="1"/>
  <c r="Y52" i="1"/>
  <c r="Y53" i="1"/>
  <c r="Y54" i="1"/>
  <c r="Y56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3" i="1"/>
  <c r="Y74" i="1"/>
  <c r="Y75" i="1"/>
  <c r="Y76" i="1"/>
  <c r="Y77" i="1"/>
  <c r="Y78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6" i="1"/>
  <c r="Y97" i="1"/>
  <c r="Y98" i="1"/>
  <c r="Y99" i="1"/>
  <c r="Y100" i="1"/>
  <c r="Y101" i="1"/>
  <c r="Y102" i="1"/>
  <c r="Y103" i="1"/>
  <c r="Y105" i="1"/>
  <c r="Y106" i="1"/>
  <c r="Y107" i="1"/>
  <c r="Y108" i="1"/>
  <c r="Y109" i="1"/>
  <c r="Y110" i="1"/>
  <c r="A13" i="1" a="1"/>
  <c r="A13" i="1" s="1"/>
  <c r="A14" i="1" a="1"/>
  <c r="A14" i="1" s="1"/>
  <c r="K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2" i="1" a="1"/>
  <c r="A12" i="1" s="1"/>
  <c r="K12" i="1" s="1"/>
  <c r="K13" i="1" l="1"/>
  <c r="L13" i="1" s="1"/>
  <c r="L14" i="1"/>
  <c r="R14" i="1" s="1"/>
  <c r="L12" i="1"/>
  <c r="W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S14" i="1" l="1"/>
  <c r="Y14" i="1" s="1"/>
  <c r="S13" i="1"/>
  <c r="Y13" i="1" s="1"/>
  <c r="Y12" i="1"/>
  <c r="B1" i="1"/>
  <c r="E2" i="3" a="1"/>
  <c r="E2" i="3" s="1"/>
  <c r="D9" i="1" l="1" a="1"/>
  <c r="D9" i="1" s="1"/>
  <c r="X112" i="1" a="1"/>
  <c r="X112" i="1" s="1"/>
  <c r="H10" i="1" a="1"/>
  <c r="H10" i="1" s="1"/>
  <c r="G9" i="1" a="1"/>
  <c r="G9" i="1" s="1"/>
  <c r="P9" i="1" a="1"/>
  <c r="P9" i="1" s="1"/>
  <c r="O10" i="1" a="1"/>
  <c r="O10" i="1" s="1"/>
  <c r="Q10" i="1" a="1"/>
  <c r="Q10" i="1" s="1"/>
  <c r="P10" i="1" a="1"/>
  <c r="P10" i="1" s="1"/>
  <c r="N10" i="1" a="1"/>
  <c r="N10" i="1" s="1"/>
  <c r="M10" i="1" a="1"/>
  <c r="M10" i="1" s="1"/>
  <c r="I9" i="1" a="1"/>
  <c r="I9" i="1" s="1"/>
  <c r="J10" i="1" a="1"/>
  <c r="J10" i="1" s="1"/>
  <c r="I10" i="1" a="1"/>
  <c r="I10" i="1" s="1"/>
  <c r="W10" i="1" a="1"/>
  <c r="W10" i="1" s="1"/>
  <c r="F10" i="1" a="1"/>
  <c r="F10" i="1" s="1"/>
  <c r="C5" i="1" a="1"/>
  <c r="C5" i="1" s="1"/>
  <c r="C4" i="1" a="1"/>
  <c r="C4" i="1" s="1"/>
  <c r="X10" i="1" a="1"/>
  <c r="X10" i="1" s="1"/>
  <c r="X9" i="1" a="1"/>
  <c r="X9" i="1" s="1"/>
  <c r="E10" i="1" a="1"/>
  <c r="E10" i="1" s="1"/>
  <c r="D10" i="1" a="1"/>
  <c r="D10" i="1" s="1"/>
  <c r="M9" i="1" a="1"/>
  <c r="M9" i="1" s="1"/>
  <c r="S10" i="1" a="1"/>
  <c r="S10" i="1" s="1"/>
  <c r="K10" i="1" a="1"/>
  <c r="K10" i="1" s="1"/>
  <c r="G10" i="1" a="1"/>
  <c r="G10" i="1" s="1"/>
  <c r="C10" i="1" a="1"/>
  <c r="C10" i="1" s="1"/>
  <c r="C6" i="1" a="1"/>
  <c r="C6" i="1" s="1"/>
  <c r="C7" i="1" a="1"/>
  <c r="C7" i="1" s="1"/>
  <c r="Y10" i="1" a="1"/>
  <c r="Y10" i="1" s="1"/>
  <c r="C2" i="1" a="1"/>
  <c r="C2" i="1" s="1"/>
  <c r="T9" i="1" a="1"/>
  <c r="T9" i="1" s="1"/>
  <c r="U10" i="1" a="1"/>
  <c r="U10" i="1" s="1"/>
  <c r="V10" i="1" a="1"/>
  <c r="V10" i="1" s="1"/>
  <c r="L10" i="1" a="1"/>
  <c r="L10" i="1" s="1"/>
  <c r="C9" i="1" a="1"/>
  <c r="C9" i="1" s="1"/>
  <c r="Y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<sst xmlns="http://schemas.openxmlformats.org/spreadsheetml/2006/main" count="12565" uniqueCount="4626">
  <si>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</si>
  <si>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</si>
  <si>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</si>
  <si>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</si>
  <si>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</si>
  <si>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</si>
  <si>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</si>
  <si>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</si>
  <si>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</si>
  <si>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</si>
  <si>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</si>
  <si>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</si>
  <si>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</si>
  <si>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</si>
  <si>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</si>
  <si>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</si>
  <si>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</si>
  <si>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</si>
  <si>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</si>
  <si>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</si>
  <si>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</si>
  <si>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</si>
  <si>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</si>
  <si>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</si>
  <si>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</si>
  <si>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</si>
  <si>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</si>
  <si>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</si>
  <si>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</si>
  <si>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</si>
  <si>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</si>
  <si>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</si>
  <si>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</si>
  <si>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</si>
  <si>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</si>
  <si>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</si>
  <si>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</si>
  <si>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</si>
  <si>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</si>
  <si>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</si>
  <si>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</si>
  <si>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</si>
  <si>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</si>
  <si>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</si>
  <si>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</si>
  <si>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</si>
  <si>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</si>
  <si>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</si>
  <si>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</si>
  <si>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</si>
  <si>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</si>
  <si>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</si>
  <si>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</si>
  <si>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</si>
  <si>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</si>
  <si>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</si>
  <si>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</si>
  <si>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</si>
  <si>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</si>
  <si>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</si>
  <si>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</si>
  <si>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</si>
  <si>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</si>
  <si>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</si>
  <si>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</si>
  <si>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</si>
  <si>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</si>
  <si>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</si>
  <si>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</si>
  <si>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</si>
  <si>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</si>
  <si>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</si>
  <si>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</si>
  <si>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</si>
  <si>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</si>
  <si>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</si>
  <si>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</si>
  <si>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</si>
  <si>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</si>
  <si>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</si>
  <si>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</si>
  <si>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</si>
  <si>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</si>
  <si>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</si>
  <si>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</si>
  <si>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</si>
  <si>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</si>
  <si>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</si>
  <si>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</si>
  <si>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</si>
  <si>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</si>
  <si>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</si>
  <si>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</si>
  <si>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</si>
  <si>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</si>
  <si>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</si>
  <si>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</si>
  <si>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</si>
  <si>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</si>
  <si>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</si>
  <si>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</si>
  <si>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</si>
  <si>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</si>
  <si>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</si>
  <si>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</si>
  <si>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</si>
  <si>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</si>
  <si>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</si>
  <si>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</si>
  <si>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</si>
  <si>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</si>
  <si>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</si>
  <si>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</si>
  <si>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</si>
  <si>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</si>
  <si>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</si>
  <si>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</si>
  <si>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</si>
  <si>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</si>
  <si>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</si>
  <si>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</si>
  <si>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</si>
  <si>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</si>
  <si>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</si>
  <si>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</si>
  <si>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</si>
  <si>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</si>
  <si>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</si>
  <si>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</si>
  <si>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</si>
  <si>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</si>
  <si>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</si>
  <si>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</si>
  <si>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</si>
  <si>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</si>
  <si>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</si>
  <si>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</si>
  <si>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</si>
  <si>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</si>
  <si>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</si>
  <si>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</si>
  <si>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</si>
  <si>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</si>
  <si>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</si>
  <si>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</si>
  <si>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</si>
  <si>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</si>
  <si>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</si>
  <si>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</si>
  <si>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</si>
  <si>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</si>
  <si>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</si>
  <si>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</si>
  <si>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</si>
  <si>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</si>
  <si>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</si>
  <si>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</si>
  <si>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</si>
  <si>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</si>
  <si>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</si>
  <si>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</si>
  <si>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</si>
  <si>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</si>
  <si>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</si>
  <si>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</si>
  <si>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</si>
  <si>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</si>
  <si>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</si>
  <si>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</si>
  <si>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</si>
  <si>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</si>
  <si>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</si>
  <si>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</si>
  <si>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</si>
  <si>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</si>
  <si>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</si>
  <si>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</si>
  <si>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</si>
  <si>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</si>
  <si>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</si>
  <si>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</si>
  <si>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</si>
  <si>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</si>
  <si>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</si>
  <si>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</si>
  <si>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</si>
  <si>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</si>
  <si>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</si>
  <si>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</si>
  <si>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</si>
  <si>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</si>
  <si>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</si>
  <si>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</si>
  <si>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</si>
  <si>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</si>
  <si>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</si>
  <si>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</si>
  <si>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</si>
  <si>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</si>
  <si>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</si>
  <si>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</si>
  <si>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</si>
  <si>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</si>
  <si>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</si>
  <si>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</si>
  <si>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</si>
  <si>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</si>
  <si>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</si>
  <si>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</si>
  <si>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</si>
  <si>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</si>
  <si>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</si>
  <si>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</si>
  <si>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</si>
  <si>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</si>
  <si>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</si>
  <si>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</si>
  <si>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</si>
  <si>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</si>
  <si>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</si>
  <si>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</si>
  <si>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</si>
  <si>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</si>
  <si>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</si>
  <si>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</si>
  <si>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</si>
  <si>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</si>
  <si>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</si>
  <si>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</si>
  <si>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</si>
  <si>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</si>
  <si>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</si>
  <si>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</si>
  <si>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</si>
  <si>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</si>
  <si>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</si>
  <si>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</si>
  <si>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</si>
  <si>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</si>
  <si>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</si>
  <si>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</si>
  <si>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</si>
  <si>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</si>
  <si>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</si>
  <si>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</si>
  <si>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</si>
  <si>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</si>
  <si>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</si>
  <si>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</si>
  <si>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</si>
  <si>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</si>
  <si>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</si>
  <si>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</si>
  <si>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</si>
  <si>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</si>
  <si>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</si>
  <si>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</si>
  <si>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</si>
  <si>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</si>
  <si>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</si>
  <si>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</si>
  <si>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</si>
  <si>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</si>
  <si>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</si>
  <si>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</si>
  <si>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</si>
  <si>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</si>
  <si>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</si>
  <si>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</si>
  <si>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</si>
  <si>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</si>
  <si>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</si>
  <si>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</si>
  <si>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</si>
  <si>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</si>
  <si>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</si>
  <si>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</si>
  <si>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</si>
  <si>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</si>
  <si>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</si>
  <si>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</si>
  <si>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</si>
  <si>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</si>
  <si>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</si>
  <si>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</si>
  <si>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</si>
  <si>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</si>
  <si>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</si>
  <si>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</si>
  <si>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</si>
  <si>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</si>
  <si>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</si>
  <si>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</si>
  <si>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</si>
  <si>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</si>
  <si>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</si>
  <si>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</si>
  <si>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</si>
  <si>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</si>
  <si>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</si>
  <si>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</si>
  <si>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</si>
  <si>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</si>
  <si>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</si>
  <si>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</si>
  <si>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</si>
  <si>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</si>
  <si>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</si>
  <si>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</si>
  <si>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</si>
  <si>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</si>
  <si>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</si>
  <si>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</si>
  <si>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</si>
  <si>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</si>
  <si>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</si>
  <si>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</si>
  <si>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</si>
  <si>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</si>
  <si>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</si>
  <si>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</si>
  <si>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</si>
  <si>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</si>
  <si>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</si>
  <si>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</si>
  <si>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</si>
  <si>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</si>
  <si>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</si>
  <si>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</si>
  <si>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</si>
  <si>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</si>
  <si>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</si>
  <si>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</si>
  <si>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</si>
  <si>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</si>
  <si>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</si>
  <si>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</si>
  <si>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</si>
  <si>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</si>
  <si>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</si>
  <si>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</si>
  <si>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</si>
  <si>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</si>
  <si>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</si>
  <si>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</si>
  <si>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</si>
  <si>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</si>
  <si>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</si>
  <si>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</si>
  <si>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</si>
  <si>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</si>
  <si>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</si>
  <si>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</si>
  <si>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</si>
  <si>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</si>
  <si>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</si>
  <si>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</si>
  <si>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</si>
  <si>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</si>
  <si>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</si>
  <si>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</si>
  <si>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</si>
  <si>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</si>
  <si>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</si>
  <si>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</si>
  <si>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</si>
  <si>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</si>
  <si>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</si>
  <si>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</si>
  <si>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</si>
  <si>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</si>
  <si>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</si>
  <si>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</si>
  <si>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</si>
  <si>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</si>
  <si>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</si>
  <si>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</si>
  <si>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</si>
  <si>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</si>
  <si>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</si>
  <si>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</si>
  <si>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</si>
  <si>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</si>
  <si>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</si>
  <si>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</si>
  <si>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</si>
  <si>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</si>
  <si>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</si>
  <si>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</si>
  <si>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</si>
  <si>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</si>
  <si>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</si>
  <si>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</si>
  <si>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</si>
  <si>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</si>
  <si>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</si>
  <si>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</si>
  <si>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</si>
  <si>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</si>
  <si>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</si>
  <si>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</si>
  <si>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</si>
  <si>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</si>
  <si>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</si>
  <si>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</si>
  <si>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</si>
  <si>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</si>
  <si>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</si>
  <si>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</si>
  <si>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</si>
  <si>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</si>
  <si>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</si>
  <si>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</si>
  <si>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</si>
  <si>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</si>
  <si>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</si>
  <si>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</si>
  <si>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</si>
  <si>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</si>
  <si>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</si>
  <si>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</si>
  <si>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</si>
  <si>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</si>
  <si>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</si>
  <si>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</si>
  <si>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</si>
  <si>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</si>
  <si>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</si>
  <si>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</si>
  <si>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</si>
  <si>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</si>
  <si>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</si>
  <si>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</si>
  <si>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</si>
  <si>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</si>
  <si>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</si>
  <si>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</si>
  <si>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</si>
  <si>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</si>
  <si>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</si>
  <si>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</si>
  <si>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</si>
  <si>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</si>
  <si>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</si>
  <si>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</si>
  <si>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</si>
  <si>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</si>
  <si>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</si>
  <si>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</si>
  <si>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</si>
  <si>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</si>
  <si>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</si>
  <si>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</si>
  <si>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</si>
  <si>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</si>
  <si>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</si>
  <si>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</si>
  <si>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</si>
  <si>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</si>
  <si>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</si>
  <si>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</si>
  <si>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</si>
  <si>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</si>
  <si>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</si>
  <si>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</si>
  <si>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</si>
  <si>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</si>
  <si>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</si>
  <si>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</si>
  <si>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</si>
  <si>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</si>
  <si>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</si>
  <si>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</si>
  <si>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</si>
  <si>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</si>
  <si>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</si>
  <si>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</si>
  <si>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</si>
  <si>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</si>
  <si>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</si>
  <si>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</si>
  <si>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</si>
  <si>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</si>
  <si>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</si>
  <si>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</si>
  <si>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</si>
  <si>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</si>
  <si>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</si>
  <si>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</si>
  <si>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</si>
  <si>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</si>
  <si>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</si>
  <si>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</si>
  <si>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</si>
  <si>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</si>
  <si>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</si>
  <si>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</si>
  <si>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</si>
  <si>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</si>
  <si>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</si>
  <si>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</si>
  <si>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</si>
  <si>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</si>
  <si>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</si>
  <si>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</si>
  <si>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</si>
  <si>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</si>
  <si>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</si>
  <si>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</si>
  <si>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</si>
  <si>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</si>
  <si>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</si>
  <si>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</si>
  <si>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</si>
  <si>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</si>
  <si>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</si>
  <si>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</si>
  <si>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</si>
  <si>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</si>
  <si>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</si>
  <si>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</si>
  <si>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</si>
  <si>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</si>
  <si>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</si>
  <si>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</si>
  <si>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</si>
  <si>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</si>
  <si>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</si>
  <si>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</si>
  <si>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</si>
  <si>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</si>
  <si>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</si>
  <si>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</si>
  <si>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</si>
  <si>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</si>
  <si>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</si>
  <si>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</si>
  <si>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</si>
  <si>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</si>
  <si>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</si>
  <si>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</si>
  <si>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</si>
  <si>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</si>
  <si>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</si>
  <si>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</si>
  <si>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</si>
  <si>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</si>
  <si>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</si>
  <si>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</si>
  <si>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</si>
  <si>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</si>
  <si>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</si>
  <si>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</si>
  <si>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</si>
  <si>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</si>
  <si>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</si>
  <si>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</si>
  <si>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</si>
  <si>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</si>
  <si>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</si>
  <si>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</si>
  <si>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</si>
  <si>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</si>
  <si>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</si>
  <si>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</si>
  <si>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</si>
  <si>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</si>
  <si>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</si>
  <si>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</si>
  <si>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</si>
  <si>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</si>
  <si>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</si>
  <si>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</si>
  <si>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</si>
  <si>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</si>
  <si>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</si>
  <si>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</si>
  <si>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</si>
  <si>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</si>
  <si>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</si>
  <si>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</si>
  <si>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</si>
  <si>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</si>
  <si>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</si>
  <si>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</si>
  <si>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</si>
  <si>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</si>
  <si>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</si>
  <si>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</si>
  <si>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</si>
  <si>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</si>
  <si>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</si>
  <si>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</si>
  <si>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</si>
  <si>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</si>
  <si>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</si>
  <si>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</si>
  <si>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</si>
  <si>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</si>
  <si>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</si>
  <si>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</si>
  <si>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</si>
  <si>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</si>
  <si>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</si>
  <si>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</si>
  <si>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</si>
  <si>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</si>
  <si>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</si>
  <si>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</si>
  <si>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</si>
  <si>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</si>
  <si>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</si>
  <si>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</si>
  <si>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</si>
  <si>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</si>
  <si>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</si>
  <si>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</si>
  <si>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</si>
  <si>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</si>
  <si>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</si>
  <si>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</si>
  <si>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</si>
  <si>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</si>
  <si>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</si>
  <si>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</si>
  <si>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</si>
  <si>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</si>
  <si>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</si>
  <si>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</si>
  <si>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</si>
  <si>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</si>
  <si>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</si>
  <si>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</si>
  <si>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</si>
  <si>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</si>
  <si>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</si>
  <si>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</si>
  <si>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</si>
  <si>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</si>
  <si>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</si>
  <si>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</si>
  <si>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</si>
  <si>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</si>
  <si>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</si>
  <si>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</si>
  <si>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</si>
  <si>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</si>
  <si>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</si>
  <si>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</si>
  <si>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</si>
  <si>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</si>
  <si>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</si>
  <si>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</si>
  <si>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</si>
  <si>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</si>
  <si>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</si>
  <si>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</si>
  <si>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</si>
  <si>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</si>
  <si>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</si>
  <si>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</si>
  <si>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</si>
  <si>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</si>
  <si>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</si>
  <si>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</si>
  <si>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</si>
  <si>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</si>
  <si>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</si>
  <si>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</si>
  <si>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</si>
  <si>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</si>
  <si>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</si>
  <si>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</si>
  <si>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</si>
  <si>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</si>
  <si>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</si>
  <si>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</si>
  <si>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</si>
  <si>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</si>
  <si>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</si>
  <si>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</si>
  <si>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</si>
  <si>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</si>
  <si>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</si>
  <si>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</si>
  <si>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</si>
  <si>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</si>
  <si>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</si>
  <si>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</si>
  <si>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</si>
  <si>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</si>
  <si>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</si>
  <si>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</si>
  <si>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</si>
  <si>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</si>
  <si>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</si>
  <si>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</si>
  <si>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</si>
  <si>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</si>
  <si>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</si>
  <si>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</si>
  <si>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</si>
  <si>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</si>
  <si>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</si>
  <si>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</si>
  <si>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</si>
  <si>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</si>
  <si>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</si>
  <si>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</si>
  <si>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</si>
  <si>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</si>
  <si>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</si>
  <si>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</si>
  <si>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</si>
  <si>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</si>
  <si>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</si>
  <si>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</si>
  <si>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</si>
  <si>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</si>
  <si>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</si>
  <si>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</si>
  <si>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</si>
  <si>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</si>
  <si>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</si>
  <si>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</si>
  <si>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</si>
  <si>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</si>
  <si>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</si>
  <si>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</si>
  <si>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</si>
  <si>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</si>
  <si>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</si>
  <si>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</si>
  <si>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</si>
  <si>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</si>
  <si>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</si>
  <si>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</si>
  <si>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</si>
  <si>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</si>
  <si>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</si>
  <si>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</si>
  <si>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</si>
  <si>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</si>
  <si>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</si>
  <si>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</si>
  <si>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</si>
  <si>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</si>
  <si>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</si>
  <si>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</si>
  <si>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</si>
  <si>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</si>
  <si>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</si>
  <si>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</si>
  <si>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</si>
  <si>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</si>
  <si>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</si>
  <si>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</si>
  <si>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</si>
  <si>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</si>
  <si>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</si>
  <si>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</si>
  <si>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</si>
  <si>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</si>
  <si>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</si>
  <si>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</si>
  <si>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</si>
  <si>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</si>
  <si>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</si>
  <si>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</si>
  <si>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</si>
  <si>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</si>
  <si>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</si>
  <si>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</si>
  <si>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</si>
  <si>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</si>
  <si>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</si>
  <si>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</si>
  <si>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</si>
  <si>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</si>
  <si>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</si>
  <si>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</si>
  <si>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</si>
  <si>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</si>
  <si>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</si>
  <si>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</si>
  <si>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</si>
  <si>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</si>
  <si>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</si>
  <si>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</si>
  <si>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</si>
  <si>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</si>
  <si>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</si>
  <si>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</si>
  <si>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</si>
  <si>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</si>
  <si>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</si>
  <si>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</si>
  <si>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</si>
  <si>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</si>
  <si>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</si>
  <si>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</si>
  <si>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</si>
  <si>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</si>
  <si>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</si>
  <si>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</si>
  <si>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</si>
  <si>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</si>
  <si>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</si>
  <si>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</si>
  <si>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</si>
  <si>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</si>
  <si>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</si>
  <si>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</si>
  <si>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</si>
  <si>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</si>
  <si>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</si>
  <si>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</si>
  <si>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</si>
  <si>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</si>
  <si>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</si>
  <si>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</si>
  <si>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</si>
  <si>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</si>
  <si>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</si>
  <si>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</si>
  <si>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</si>
  <si>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</si>
  <si>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</si>
  <si>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</si>
  <si>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</si>
  <si>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</si>
  <si>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</si>
  <si>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</si>
  <si>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</si>
  <si>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</si>
  <si>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</si>
  <si>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</si>
  <si>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</si>
  <si>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</si>
  <si>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</si>
  <si>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</si>
  <si>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</si>
  <si>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</si>
  <si>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</si>
  <si>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</si>
  <si>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</si>
  <si>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</si>
  <si>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</si>
  <si>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</si>
  <si>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</si>
  <si>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</si>
  <si>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</si>
  <si>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</si>
  <si>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</si>
  <si>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</si>
  <si>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</si>
  <si>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</si>
  <si>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</si>
  <si>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</si>
  <si>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</si>
  <si>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</si>
  <si>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</si>
  <si>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</si>
  <si>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</si>
  <si>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</si>
  <si>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</si>
  <si>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</si>
  <si>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</si>
  <si>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</si>
  <si>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</si>
  <si>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</si>
  <si>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</si>
  <si>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</si>
  <si>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</si>
  <si>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</si>
  <si>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</si>
  <si>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</si>
  <si>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</si>
  <si>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</si>
  <si>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</si>
  <si>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</si>
  <si>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</si>
  <si>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</si>
  <si>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</si>
  <si>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</si>
  <si>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</si>
  <si>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</si>
  <si>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</si>
  <si>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</si>
  <si>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</si>
  <si>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</si>
  <si>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</si>
  <si>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</si>
  <si>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</si>
  <si>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</si>
  <si>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</si>
  <si>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</si>
  <si>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</si>
  <si>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</si>
  <si>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</si>
  <si>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</si>
  <si>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</si>
  <si>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</si>
  <si>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</si>
  <si>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</si>
  <si>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</si>
  <si>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</si>
  <si>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</si>
  <si>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</si>
  <si>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</si>
  <si>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</si>
  <si>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</si>
  <si>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</si>
  <si>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</si>
  <si>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</si>
  <si>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</si>
  <si>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</si>
  <si>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</si>
  <si>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</si>
  <si>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</si>
  <si>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</si>
  <si>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</si>
  <si>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</si>
  <si>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</si>
  <si>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</si>
  <si>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</si>
  <si>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</si>
  <si>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</si>
  <si>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</si>
  <si>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</si>
  <si>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</si>
  <si>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</si>
  <si>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</si>
  <si>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</si>
  <si>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</si>
  <si>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</si>
  <si>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</si>
  <si>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</si>
  <si>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</si>
  <si>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</si>
  <si>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</si>
  <si>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</si>
  <si>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</si>
  <si>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</si>
  <si>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</si>
  <si>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</si>
  <si>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</si>
  <si>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</si>
  <si>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</si>
  <si>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</si>
  <si>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</si>
  <si>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</si>
  <si>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</si>
  <si>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</si>
  <si>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</si>
  <si>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</si>
  <si>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</si>
  <si>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</si>
  <si>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</si>
  <si>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</si>
  <si>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</si>
  <si>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</si>
  <si>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</si>
  <si>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</si>
  <si>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</si>
  <si>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</si>
  <si>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</si>
  <si>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</si>
  <si>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</si>
  <si>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</si>
  <si>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</si>
  <si>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</si>
  <si>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</si>
  <si>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</si>
  <si>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</si>
  <si>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</si>
  <si>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</si>
  <si>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</si>
  <si>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</si>
  <si>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</si>
  <si>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</si>
  <si>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</si>
  <si>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</si>
  <si>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</si>
  <si>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</si>
  <si>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</si>
  <si>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</si>
  <si>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</si>
  <si>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</si>
  <si>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</si>
  <si>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</si>
  <si>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</si>
  <si>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</si>
  <si>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</si>
  <si>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</si>
  <si>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</si>
  <si>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</si>
  <si>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</si>
  <si>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</si>
  <si>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</si>
  <si>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</si>
  <si>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</si>
  <si>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</si>
  <si>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</si>
  <si>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</si>
  <si>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</si>
  <si>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</si>
  <si>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</si>
  <si>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</si>
  <si>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</si>
  <si>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</si>
  <si>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</si>
  <si>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</si>
  <si>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</si>
  <si>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</si>
  <si>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</si>
  <si>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</si>
  <si>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</si>
  <si>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</si>
  <si>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</si>
  <si>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</si>
  <si>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</si>
  <si>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</si>
  <si>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</si>
  <si>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</si>
  <si>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</si>
  <si>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</si>
  <si>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</si>
  <si>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</si>
  <si>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</si>
  <si>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</si>
  <si>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</si>
  <si>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</si>
  <si>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</si>
  <si>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</si>
  <si>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</si>
  <si>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</si>
  <si>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</si>
  <si>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</si>
  <si>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</si>
  <si>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</si>
  <si>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</si>
  <si>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</si>
  <si>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</si>
  <si>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</si>
  <si>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</si>
  <si>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</si>
  <si>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</si>
  <si>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</si>
  <si>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</si>
  <si>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</si>
  <si>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</si>
  <si>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</si>
  <si>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</si>
  <si>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</si>
  <si>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</si>
  <si>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</si>
  <si>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</si>
  <si>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</si>
  <si>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</si>
  <si>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</si>
  <si>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</si>
  <si>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</si>
  <si>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</si>
  <si>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</si>
  <si>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</si>
  <si>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</si>
  <si>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</si>
  <si>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</si>
  <si>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</si>
  <si>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</si>
  <si>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</si>
  <si>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</si>
  <si>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</si>
  <si>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</si>
  <si>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</si>
  <si>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</si>
  <si>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</si>
  <si>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</si>
  <si>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</si>
  <si>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</si>
  <si>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</si>
  <si>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</si>
  <si>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</si>
  <si>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</si>
  <si>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</si>
  <si>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</si>
  <si>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</si>
  <si>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</si>
  <si>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</si>
  <si>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</si>
  <si>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</si>
  <si>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</si>
  <si>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</si>
  <si>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</si>
  <si>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</si>
  <si>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</si>
  <si>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</si>
  <si>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</si>
  <si>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</si>
  <si>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</si>
  <si>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</si>
  <si>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</si>
  <si>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</si>
  <si>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</si>
  <si>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</si>
  <si>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</si>
  <si>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</si>
  <si>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</si>
  <si>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</si>
  <si>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</si>
  <si>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</si>
  <si>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</si>
  <si>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</si>
  <si>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</si>
  <si>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</si>
  <si>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</si>
  <si>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</si>
  <si>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</si>
  <si>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</si>
  <si>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</si>
  <si>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</si>
  <si>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</si>
  <si>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</si>
  <si>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</si>
  <si>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</si>
  <si>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</si>
  <si>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</si>
  <si>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</si>
  <si>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</si>
  <si>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</si>
  <si>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</si>
  <si>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</si>
  <si>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</si>
  <si>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</si>
  <si>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</si>
  <si>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</si>
  <si>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</si>
  <si>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</si>
  <si>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</si>
  <si>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</si>
  <si>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</si>
  <si>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</si>
  <si>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</si>
  <si>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</si>
  <si>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</si>
  <si>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</si>
  <si>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</si>
  <si>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</si>
  <si>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</si>
  <si>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</si>
  <si>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</si>
  <si>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</si>
  <si>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</si>
  <si>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</si>
  <si>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</si>
  <si>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</si>
  <si>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</si>
  <si>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</si>
  <si>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</si>
  <si>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</si>
  <si>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</si>
  <si>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</si>
  <si>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</si>
  <si>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</si>
  <si>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</si>
  <si>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</si>
  <si>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</si>
  <si>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</si>
  <si>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</si>
  <si>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</si>
  <si>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</si>
  <si>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</si>
  <si>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</si>
  <si>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</si>
  <si>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</si>
  <si>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</si>
  <si>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</si>
  <si>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</si>
  <si>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</si>
  <si>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</si>
  <si>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</si>
  <si>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</si>
  <si>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</si>
  <si>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</si>
  <si>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</si>
  <si>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</si>
  <si>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</si>
  <si>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</si>
  <si>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</si>
  <si>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</si>
  <si>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</si>
  <si>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</si>
  <si>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</si>
  <si>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</si>
  <si>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</si>
  <si>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</si>
  <si>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</si>
  <si>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</si>
  <si>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</si>
  <si>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</si>
  <si>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</si>
  <si>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</si>
  <si>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</si>
  <si>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</si>
  <si>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</si>
  <si>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</si>
  <si>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</si>
  <si>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</si>
  <si>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</si>
  <si>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</si>
  <si>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</si>
  <si>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</si>
  <si>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</si>
  <si>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</si>
  <si>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</si>
  <si>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</si>
  <si>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</si>
  <si>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</si>
  <si>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</si>
  <si>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</si>
  <si>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</si>
  <si>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</si>
  <si>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</si>
  <si>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</si>
  <si>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</si>
  <si>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</si>
  <si>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</si>
  <si>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</si>
  <si>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</si>
  <si>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</si>
  <si>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</si>
  <si>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</si>
  <si>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</si>
  <si>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</si>
  <si>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</si>
  <si>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</si>
  <si>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</si>
  <si>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</si>
  <si>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</si>
  <si>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</si>
  <si>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</si>
  <si>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</si>
  <si>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</si>
  <si>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</si>
  <si>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</si>
  <si>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</si>
  <si>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</si>
  <si>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</si>
  <si>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</si>
  <si>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</si>
  <si>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</si>
  <si>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</si>
  <si>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</si>
  <si>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</si>
  <si>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</si>
  <si>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</si>
  <si>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</si>
  <si>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</si>
  <si>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</si>
  <si>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</si>
  <si>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</si>
  <si>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</si>
  <si>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</si>
  <si>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</si>
  <si>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</si>
  <si>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</si>
  <si>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</si>
  <si>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</si>
  <si>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</si>
  <si>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</si>
  <si>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</si>
  <si>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</si>
  <si>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</si>
  <si>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</si>
  <si>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</si>
  <si>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</si>
  <si>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</si>
  <si>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</si>
  <si>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</si>
  <si>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</si>
  <si>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</si>
  <si>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</si>
  <si>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</si>
  <si>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</si>
  <si>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</si>
  <si>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</si>
  <si>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</si>
  <si>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</si>
  <si>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</si>
  <si>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</si>
  <si>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</si>
  <si>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</si>
  <si>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</si>
  <si>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</si>
  <si>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</si>
  <si>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</si>
  <si>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</si>
  <si>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</si>
  <si>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</si>
  <si>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</si>
  <si>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</si>
  <si>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</si>
  <si>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</si>
  <si>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</si>
  <si>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</si>
  <si>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</si>
  <si>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</si>
  <si>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</si>
  <si>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</si>
  <si>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</si>
  <si>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</si>
  <si>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</si>
  <si>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</si>
  <si>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</si>
  <si>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</si>
  <si>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</si>
  <si>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</si>
  <si>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</si>
  <si>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</si>
  <si>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</si>
  <si>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</si>
  <si>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</si>
  <si>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</si>
  <si>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</si>
  <si>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</si>
  <si>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</si>
  <si>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</si>
  <si>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</si>
  <si>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</si>
  <si>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</si>
  <si>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</si>
  <si>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</si>
  <si>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</si>
  <si>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</si>
  <si>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</si>
  <si>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</si>
  <si>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</si>
  <si>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</si>
  <si>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</si>
  <si>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</si>
  <si>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</si>
  <si>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</si>
  <si>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</si>
  <si>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</si>
  <si>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</si>
  <si>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</si>
  <si>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</si>
  <si>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</si>
  <si>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</si>
  <si>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</si>
  <si>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</si>
  <si>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</si>
  <si>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</si>
  <si>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</si>
  <si>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</si>
  <si>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</si>
  <si>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</si>
  <si>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</si>
  <si>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</si>
  <si>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</si>
  <si>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</si>
  <si>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</si>
  <si>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</si>
  <si>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</si>
  <si>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</si>
  <si>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</si>
  <si>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</si>
  <si>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</si>
  <si>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</si>
  <si>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</si>
  <si>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</si>
  <si>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</si>
  <si>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</si>
  <si>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</si>
  <si>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</si>
  <si>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</si>
  <si>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</si>
  <si>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</si>
  <si>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</si>
  <si>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</si>
  <si>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</si>
  <si>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</si>
  <si>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</si>
  <si>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</si>
  <si>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</si>
  <si>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</si>
  <si>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</si>
  <si>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</si>
  <si>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</si>
  <si>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</si>
  <si>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</si>
  <si>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</si>
  <si>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</si>
  <si>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</si>
  <si>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</si>
  <si>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</si>
  <si>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</si>
  <si>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</si>
  <si>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</si>
  <si>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</si>
  <si>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</si>
  <si>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</si>
  <si>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</si>
  <si>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</si>
  <si>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</si>
  <si>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</si>
  <si>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</si>
  <si>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</si>
  <si>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</si>
  <si>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</si>
  <si>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</si>
  <si>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</si>
  <si>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</si>
  <si>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</si>
  <si>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</si>
  <si>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</si>
  <si>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</si>
  <si>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</si>
  <si>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</si>
  <si>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</si>
  <si>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</si>
  <si>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</si>
  <si>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</si>
  <si>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</si>
  <si>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</si>
  <si>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</si>
  <si>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</si>
  <si>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</si>
  <si>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</si>
  <si>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</si>
  <si>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</si>
  <si>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</si>
  <si>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</si>
  <si>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</si>
  <si>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</si>
  <si>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</si>
  <si>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</si>
  <si>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</si>
  <si>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</si>
  <si>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</si>
  <si>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</si>
  <si>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</si>
  <si>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</si>
  <si>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</si>
  <si>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</si>
  <si>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</si>
  <si>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</si>
  <si>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</si>
  <si>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</si>
  <si>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</si>
  <si>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</si>
  <si>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</si>
  <si>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</si>
  <si>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</si>
  <si>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</si>
  <si>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</si>
  <si>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</si>
  <si>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</si>
  <si>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</si>
  <si>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</si>
  <si>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</si>
  <si>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</si>
  <si>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</si>
  <si>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</si>
  <si>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</si>
  <si>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</si>
  <si>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</si>
  <si>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</si>
  <si>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</si>
  <si>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</si>
  <si>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</si>
  <si>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</si>
  <si>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</si>
  <si>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</si>
  <si>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</si>
  <si>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</si>
  <si>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</si>
  <si>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</si>
  <si>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</si>
  <si>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</si>
  <si>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</si>
  <si>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</si>
  <si>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</si>
  <si>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</si>
  <si>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</si>
  <si>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</si>
  <si>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</si>
  <si>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</si>
  <si>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</si>
  <si>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</si>
  <si>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</si>
  <si>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</si>
  <si>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</si>
  <si>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</si>
  <si>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</si>
  <si>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</si>
  <si>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</si>
  <si>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</si>
  <si>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</si>
  <si>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</si>
  <si>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</si>
  <si>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</si>
  <si>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</si>
  <si>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</si>
  <si>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</si>
  <si>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</si>
  <si>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</si>
  <si>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</si>
  <si>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</si>
  <si>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</si>
  <si>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</si>
  <si>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</si>
  <si>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</si>
  <si>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</si>
  <si>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</si>
  <si>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</si>
  <si>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</si>
  <si>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</si>
  <si>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</si>
  <si>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</si>
  <si>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</si>
  <si>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</si>
  <si>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</si>
  <si>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</si>
  <si>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</si>
  <si>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</si>
  <si>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</si>
  <si>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</si>
  <si>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</si>
  <si>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</si>
  <si>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</si>
  <si>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</si>
  <si>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</si>
  <si>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</si>
  <si>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</si>
  <si>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</si>
  <si>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</si>
  <si>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</si>
  <si>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</si>
  <si>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</si>
  <si>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</si>
  <si>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</si>
  <si>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</si>
  <si>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</si>
  <si>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</si>
  <si>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</si>
  <si>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</si>
  <si>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</si>
  <si>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</si>
  <si>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</si>
  <si>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</si>
  <si>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</si>
  <si>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</si>
  <si>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</si>
  <si>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</si>
  <si>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</si>
  <si>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</si>
  <si>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</si>
  <si>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</si>
  <si>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</si>
  <si>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</si>
  <si>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</si>
  <si>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</si>
  <si>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</si>
  <si>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</si>
  <si>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</si>
  <si>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</si>
  <si>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</si>
  <si>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</si>
  <si>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</si>
  <si>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</si>
  <si>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</si>
  <si>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</si>
  <si>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</si>
  <si>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</si>
  <si>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</si>
  <si>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</si>
  <si>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</si>
  <si>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</si>
  <si>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</si>
  <si>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</si>
  <si>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</si>
  <si>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</si>
  <si>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</si>
  <si>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</si>
  <si>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</si>
  <si>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</si>
  <si>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</si>
  <si>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</si>
  <si>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</si>
  <si>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</si>
  <si>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</si>
  <si>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</si>
  <si>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</si>
  <si>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</si>
  <si>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</si>
  <si>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</si>
  <si>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</si>
  <si>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</si>
  <si>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</si>
  <si>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</si>
  <si>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</si>
  <si>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</si>
  <si>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</si>
  <si>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</si>
  <si>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</si>
  <si>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</si>
  <si>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</si>
  <si>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</si>
  <si>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</si>
  <si>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</si>
  <si>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</si>
  <si>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</si>
  <si>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</si>
  <si>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</si>
  <si>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</si>
  <si>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</si>
  <si>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</si>
  <si>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</si>
  <si>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</si>
  <si>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</si>
  <si>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</si>
  <si>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</si>
  <si>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</si>
  <si>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</si>
  <si>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</si>
  <si>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</si>
  <si>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</si>
  <si>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</si>
  <si>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</si>
  <si>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</si>
  <si>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</si>
  <si>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</si>
  <si>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</si>
  <si>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</si>
  <si>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</si>
  <si>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</si>
  <si>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</si>
  <si>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</si>
  <si>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</si>
  <si>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</si>
  <si>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</si>
  <si>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</si>
  <si>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</si>
  <si>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</si>
  <si>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</si>
  <si>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</si>
  <si>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</si>
  <si>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</si>
  <si>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</si>
  <si>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</si>
  <si>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</si>
  <si>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</si>
  <si>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</si>
  <si>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</si>
  <si>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</si>
  <si>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</si>
  <si>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</si>
  <si>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</si>
  <si>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</si>
  <si>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</si>
  <si>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</si>
  <si>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</si>
  <si>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</si>
  <si>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</si>
  <si>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</si>
  <si>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</si>
  <si>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</si>
  <si>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</si>
  <si>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</si>
  <si>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</si>
  <si>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</si>
  <si>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</si>
  <si>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</si>
  <si>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</si>
  <si>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</si>
  <si>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</si>
  <si>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</si>
  <si>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</si>
  <si>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</si>
  <si>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</si>
  <si>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</si>
  <si>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</si>
  <si>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</si>
  <si>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</si>
  <si>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</si>
  <si>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</si>
  <si>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</si>
  <si>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</si>
  <si>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</si>
  <si>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</si>
  <si>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</si>
  <si>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</si>
  <si>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</si>
  <si>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</si>
  <si>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</si>
  <si>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</si>
  <si>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</si>
  <si>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</si>
  <si>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</si>
  <si>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</si>
  <si>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</si>
  <si>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</si>
  <si>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</si>
  <si>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</si>
  <si>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</si>
  <si>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</si>
  <si>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</si>
  <si>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</si>
  <si>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</si>
  <si>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</si>
  <si>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</si>
  <si>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</si>
  <si>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</si>
  <si>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</si>
  <si>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</si>
  <si>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</si>
  <si>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</si>
  <si>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</si>
  <si>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</si>
  <si>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</si>
  <si>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</si>
  <si>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</si>
  <si>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</si>
  <si>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</si>
  <si>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</si>
  <si>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</si>
  <si>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</si>
  <si>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</si>
  <si>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</si>
  <si>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</si>
  <si>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</si>
  <si>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</si>
  <si>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</si>
  <si>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</si>
  <si>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</si>
  <si>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</si>
  <si>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</si>
  <si>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</si>
  <si>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</si>
  <si>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</si>
  <si>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</si>
  <si>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</si>
  <si>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</si>
  <si>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</si>
  <si>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</si>
  <si>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</si>
  <si>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</si>
  <si>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</si>
  <si>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</si>
  <si>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</si>
  <si>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</si>
  <si>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</si>
  <si>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</si>
  <si>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</si>
  <si>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</si>
  <si>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</si>
  <si>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</si>
  <si>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</si>
  <si>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</si>
  <si>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</si>
  <si>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</si>
  <si>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</si>
  <si>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</si>
  <si>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</si>
  <si>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</si>
  <si>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</si>
  <si>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</si>
  <si>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</si>
  <si>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</si>
  <si>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</si>
  <si>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</si>
  <si>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</si>
  <si>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</si>
  <si>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</si>
  <si>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</si>
  <si>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</si>
  <si>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</si>
  <si>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</si>
  <si>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</si>
  <si>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</si>
  <si>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</si>
  <si>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</si>
  <si>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</si>
  <si>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</si>
  <si>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</si>
  <si>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</si>
  <si>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</si>
  <si>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</si>
  <si>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</si>
  <si>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</si>
  <si>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</si>
  <si>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</si>
  <si>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</si>
  <si>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</si>
  <si>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</si>
  <si>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</si>
  <si>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</si>
  <si>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</si>
  <si>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</si>
  <si>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</si>
  <si>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</si>
  <si>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</si>
  <si>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</si>
  <si>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</si>
  <si>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</si>
  <si>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</si>
  <si>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</si>
  <si>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</si>
  <si>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</si>
  <si>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</si>
  <si>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</si>
  <si>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</si>
  <si>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</si>
  <si>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</si>
  <si>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</si>
  <si>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</si>
  <si>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</si>
  <si>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</si>
  <si>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</si>
  <si>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</si>
  <si>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</si>
  <si>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</si>
  <si>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</si>
  <si>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</si>
  <si>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</si>
  <si>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</si>
  <si>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</si>
  <si>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</si>
  <si>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</si>
  <si>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</si>
  <si>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</si>
  <si>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</si>
  <si>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</si>
  <si>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</si>
  <si>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</si>
  <si>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</si>
  <si>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</si>
  <si>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</si>
  <si>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</si>
  <si>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</si>
  <si>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</si>
  <si>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</si>
  <si>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</si>
  <si>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</si>
  <si>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</si>
  <si>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</si>
  <si>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</si>
  <si>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</si>
  <si>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</si>
  <si>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</si>
  <si>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</si>
  <si>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</si>
  <si>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</si>
  <si>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</si>
  <si>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</si>
  <si>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</si>
  <si>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</si>
  <si>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</si>
  <si>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</si>
  <si>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</si>
  <si>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</si>
  <si>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</si>
  <si>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</si>
  <si>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</si>
  <si>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</si>
  <si>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</si>
  <si>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</si>
  <si>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</si>
  <si>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</si>
  <si>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</si>
  <si>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</si>
  <si>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</si>
  <si>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</si>
  <si>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</si>
  <si>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</si>
  <si>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</si>
  <si>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</si>
  <si>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</si>
  <si>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</si>
  <si>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</si>
  <si>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</si>
  <si>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</si>
  <si>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</si>
  <si>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</si>
  <si>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</si>
  <si>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</si>
  <si>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</si>
  <si>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</si>
  <si>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</si>
  <si>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</si>
  <si>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</si>
  <si>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</si>
  <si>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</si>
  <si>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</si>
  <si>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</si>
  <si>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</si>
  <si>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</si>
  <si>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</si>
  <si>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</si>
  <si>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</si>
  <si>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</si>
  <si>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</si>
  <si>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</si>
  <si>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</si>
  <si>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</si>
  <si>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</si>
  <si>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</si>
  <si>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</si>
  <si>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</si>
  <si>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</si>
  <si>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</si>
  <si>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</si>
  <si>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</si>
  <si>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</si>
  <si>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</si>
  <si>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</si>
  <si>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</si>
  <si>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</si>
  <si>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</si>
  <si>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</si>
  <si>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</si>
  <si>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</si>
  <si>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</si>
  <si>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</si>
  <si>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</si>
  <si>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</si>
  <si>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</si>
  <si>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</si>
  <si>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</si>
  <si>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</si>
  <si>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</si>
  <si>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</si>
  <si>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</si>
  <si>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</si>
  <si>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</si>
  <si>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</si>
  <si>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</si>
  <si>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</si>
  <si>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</si>
  <si>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</si>
  <si>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</si>
  <si>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</si>
  <si>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</si>
  <si>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</si>
  <si>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</si>
  <si>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</si>
  <si>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</si>
  <si>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</si>
  <si>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</si>
  <si>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</si>
  <si>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</si>
  <si>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</si>
  <si>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</si>
  <si>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</si>
  <si>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</si>
  <si>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</si>
  <si>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</si>
  <si>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</si>
  <si>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</si>
  <si>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</si>
  <si>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</si>
  <si>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</si>
  <si>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</si>
  <si>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</si>
  <si>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</si>
  <si>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</si>
  <si>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</si>
  <si>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</si>
  <si>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</si>
  <si>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</si>
  <si>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</si>
  <si>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</si>
  <si>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</si>
  <si>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</si>
  <si>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</si>
  <si>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</si>
  <si>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</si>
  <si>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</si>
  <si>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</si>
  <si>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</si>
  <si>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</si>
  <si>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</si>
  <si>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</si>
  <si>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</si>
  <si>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</si>
  <si>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</si>
  <si>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</si>
  <si>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</si>
  <si>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</si>
  <si>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</si>
  <si>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</si>
  <si>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</si>
  <si>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</si>
  <si>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</si>
  <si>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</si>
  <si>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</si>
  <si>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</si>
  <si>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</si>
  <si>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</si>
  <si>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</si>
  <si>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</si>
  <si>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</si>
  <si>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</si>
  <si>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</si>
  <si>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</si>
  <si>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</si>
  <si>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</si>
  <si>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</si>
  <si>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</si>
  <si>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</si>
  <si>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</si>
  <si>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</si>
  <si>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</si>
  <si>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</si>
  <si>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</si>
  <si>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</si>
  <si>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</si>
  <si>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</si>
  <si>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</si>
  <si>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</si>
  <si>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</si>
  <si>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</si>
  <si>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</si>
  <si>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</si>
  <si>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</si>
  <si>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</si>
  <si>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</si>
  <si>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</si>
  <si>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</si>
  <si>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</si>
  <si>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</si>
  <si>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</si>
  <si>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</si>
  <si>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</si>
  <si>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</si>
  <si>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</si>
  <si>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</si>
  <si>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</si>
  <si>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</si>
  <si>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</si>
  <si>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</si>
  <si>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</si>
  <si>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</si>
  <si>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</si>
  <si>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</si>
  <si>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</si>
  <si>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</si>
  <si>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</si>
  <si>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</si>
  <si>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</si>
  <si>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</si>
  <si>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</si>
  <si>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</si>
  <si>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</si>
  <si>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</si>
  <si>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</si>
  <si>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</si>
  <si>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</si>
  <si>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</si>
  <si>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</si>
  <si>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</si>
  <si>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</si>
  <si>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</si>
  <si>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</si>
  <si>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</si>
  <si>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</si>
  <si>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</si>
  <si>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</si>
  <si>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</si>
  <si>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</si>
  <si>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</si>
  <si>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</si>
  <si>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</si>
  <si>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</si>
  <si>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</si>
  <si>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</si>
  <si>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</si>
  <si>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</si>
  <si>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</si>
  <si>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</si>
  <si>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</si>
  <si>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</si>
  <si>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</si>
  <si>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</si>
  <si>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</si>
  <si>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</si>
  <si>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</si>
  <si>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</si>
  <si>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</si>
  <si>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</si>
  <si>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</si>
  <si>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</si>
  <si>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</si>
  <si>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</si>
  <si>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</si>
  <si>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</si>
  <si>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</si>
  <si>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</si>
  <si>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</si>
  <si>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</si>
  <si>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</si>
  <si>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</si>
  <si>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</si>
  <si>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</si>
  <si>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</si>
  <si>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</si>
  <si>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</si>
  <si>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</si>
  <si>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</si>
  <si>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</si>
  <si>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</si>
  <si>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</si>
  <si>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</si>
  <si>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</si>
  <si>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</si>
  <si>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</si>
  <si>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</si>
  <si>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</si>
  <si>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</si>
  <si>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</si>
  <si>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</si>
  <si>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</si>
  <si>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</si>
  <si>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</si>
  <si>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</si>
  <si>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</si>
  <si>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</si>
  <si>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</si>
  <si>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</si>
  <si>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</si>
  <si>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</si>
  <si>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</si>
  <si>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</si>
  <si>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</si>
  <si>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</si>
  <si>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</si>
  <si>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</si>
  <si>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</si>
  <si>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</si>
  <si>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</si>
  <si>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</si>
  <si>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</si>
  <si>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</si>
  <si>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</si>
  <si>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</si>
  <si>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</si>
  <si>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</si>
  <si>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</si>
  <si>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</si>
  <si>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</si>
  <si>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</si>
  <si>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</si>
  <si>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</si>
  <si>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</si>
  <si>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</si>
  <si>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</si>
  <si>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</si>
  <si>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</si>
  <si>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</si>
  <si>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</si>
  <si>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</si>
  <si>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</si>
  <si>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</si>
  <si>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</si>
  <si>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</si>
  <si>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</si>
  <si>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</si>
  <si>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</si>
  <si>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</si>
  <si>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</si>
  <si>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</si>
  <si>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</si>
  <si>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</si>
  <si>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</si>
  <si>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</si>
  <si>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</si>
  <si>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</si>
  <si>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</si>
  <si>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</si>
  <si>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</si>
  <si>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</si>
  <si>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</si>
  <si>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</si>
  <si>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</si>
  <si>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</si>
  <si>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</si>
  <si>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</si>
  <si>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</si>
  <si>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</si>
  <si>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</si>
  <si>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</si>
  <si>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</si>
  <si>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</si>
  <si>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</si>
  <si>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</si>
  <si>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</si>
  <si>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</si>
  <si>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</si>
  <si>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</si>
  <si>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</si>
  <si>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</si>
  <si>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</si>
  <si>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</si>
  <si>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</si>
  <si>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</si>
  <si>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</si>
  <si>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</si>
  <si>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</si>
  <si>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</si>
  <si>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</si>
  <si>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</si>
  <si>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</si>
  <si>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</si>
  <si>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</si>
  <si>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</si>
  <si>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</si>
  <si>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</si>
  <si>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</si>
  <si>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</si>
  <si>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</si>
  <si>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</si>
  <si>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</si>
  <si>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</si>
  <si>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</si>
  <si>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</si>
  <si>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</si>
  <si>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</si>
  <si>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</si>
  <si>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</si>
  <si>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</si>
  <si>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</si>
  <si>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</si>
  <si>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</si>
  <si>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</si>
  <si>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</si>
  <si>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</si>
  <si>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</si>
  <si>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</si>
  <si>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</si>
  <si>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</si>
  <si>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</si>
  <si>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</si>
  <si>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</si>
  <si>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</si>
  <si>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</si>
  <si>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</si>
  <si>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</si>
  <si>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</si>
  <si>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</si>
  <si>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</si>
  <si>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</si>
  <si>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</si>
  <si>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</si>
  <si>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</si>
  <si>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</si>
  <si>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</si>
  <si>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</si>
  <si>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</si>
  <si>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</si>
  <si>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</si>
  <si>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</si>
  <si>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</si>
  <si>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</si>
  <si>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</si>
  <si>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</si>
  <si>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</si>
  <si>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</si>
  <si>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</si>
  <si>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</si>
  <si>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</si>
  <si>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</si>
  <si>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</si>
  <si>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</si>
  <si>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</si>
  <si>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</si>
  <si>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</si>
  <si>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</si>
  <si>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</si>
  <si>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</si>
  <si>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</si>
  <si>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</si>
  <si>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</si>
  <si>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</si>
  <si>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</si>
  <si>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</si>
  <si>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</si>
  <si>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</si>
  <si>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</si>
  <si>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</si>
  <si>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</si>
  <si>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</si>
  <si>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</si>
  <si>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</si>
  <si>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</si>
  <si>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</si>
  <si>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</si>
  <si>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</si>
  <si>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</si>
  <si>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</si>
  <si>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</si>
  <si>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</si>
  <si>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</si>
  <si>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</si>
  <si>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</si>
  <si>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</si>
  <si>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</si>
  <si>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</si>
  <si>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</si>
  <si>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</si>
  <si>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</si>
  <si>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</si>
  <si>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</si>
  <si>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</si>
  <si>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</si>
  <si>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</si>
  <si>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</si>
  <si>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</si>
  <si>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</si>
  <si>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</si>
  <si>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</si>
  <si>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</si>
  <si>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</si>
  <si>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</si>
  <si>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</si>
  <si>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</si>
  <si>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</si>
  <si>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</si>
  <si>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</si>
  <si>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</si>
  <si>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</si>
  <si>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</si>
  <si>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</si>
  <si>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</si>
  <si>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</si>
  <si>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</si>
  <si>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</si>
  <si>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</si>
  <si>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</si>
  <si>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</si>
  <si>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</si>
  <si>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</si>
  <si>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</si>
  <si>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</si>
  <si>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</si>
  <si>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</si>
  <si>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</si>
  <si>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</si>
  <si>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</si>
  <si>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</si>
  <si>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</si>
  <si>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</si>
  <si>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</si>
  <si>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</si>
  <si>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</si>
  <si>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</si>
  <si>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</si>
  <si>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</si>
  <si>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</si>
  <si>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</si>
  <si>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</si>
  <si>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</si>
  <si>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</si>
  <si>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</si>
  <si>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</si>
  <si>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</si>
  <si>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</si>
  <si>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</si>
  <si>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</si>
  <si>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</si>
  <si>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</si>
  <si>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</si>
  <si>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</si>
  <si>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</si>
  <si>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</si>
  <si>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</si>
  <si>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</si>
  <si>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</si>
  <si>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</si>
  <si>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</si>
  <si>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</si>
  <si>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</si>
  <si>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</si>
  <si>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</si>
  <si>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</si>
  <si>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</si>
  <si>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</si>
  <si>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</si>
  <si>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</si>
  <si>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</si>
  <si>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</si>
  <si>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</si>
  <si>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</si>
  <si>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</si>
  <si>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</si>
  <si>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</si>
  <si>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</si>
  <si>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</si>
  <si>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</si>
  <si>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</si>
  <si>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</si>
  <si>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</si>
  <si>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</si>
  <si>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</si>
  <si>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</si>
  <si>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</si>
  <si>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</si>
  <si>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</si>
  <si>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</si>
  <si>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</si>
  <si>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</si>
  <si>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</si>
  <si>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</si>
  <si>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</si>
  <si>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</si>
  <si>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</si>
  <si>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</si>
  <si>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</si>
  <si>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</si>
  <si>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</si>
  <si>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</si>
  <si>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</si>
  <si>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</si>
  <si>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</si>
  <si>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</si>
  <si>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</si>
  <si>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</si>
  <si>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</si>
  <si>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</si>
  <si>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</si>
  <si>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</si>
  <si>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</si>
  <si>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</si>
  <si>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</si>
  <si>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</si>
  <si>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</si>
  <si>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</si>
  <si>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</si>
  <si>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</si>
  <si>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</si>
  <si>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</si>
  <si>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</si>
  <si>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</si>
  <si>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</si>
  <si>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</si>
  <si>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</si>
  <si>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</si>
  <si>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</si>
  <si>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</si>
  <si>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</si>
  <si>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</si>
  <si>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</si>
  <si>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</si>
  <si>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</si>
  <si>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</si>
  <si>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</si>
  <si>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</si>
  <si>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</si>
  <si>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</si>
  <si>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</si>
  <si>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</si>
  <si>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</si>
  <si>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</si>
  <si>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</si>
  <si>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</si>
  <si>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</si>
  <si>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</si>
  <si>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</si>
  <si>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</si>
  <si>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</si>
  <si>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</si>
  <si>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</si>
  <si>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</si>
  <si>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</si>
  <si>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</si>
  <si>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</si>
  <si>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</si>
  <si>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</si>
  <si>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</si>
  <si>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</si>
  <si>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</si>
  <si>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</si>
  <si>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</si>
  <si>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</si>
  <si>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</si>
  <si>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</si>
  <si>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</si>
  <si>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</si>
  <si>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</si>
  <si>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</si>
  <si>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</si>
  <si>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</si>
  <si>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</si>
  <si>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</si>
  <si>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</si>
  <si>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</si>
  <si>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</si>
  <si>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</si>
  <si>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</si>
  <si>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</si>
  <si>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</si>
  <si>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</si>
  <si>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</si>
  <si>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</si>
  <si>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</si>
  <si>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</si>
  <si>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</si>
  <si>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</si>
  <si>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</si>
  <si>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</si>
  <si>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</si>
  <si>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</si>
  <si>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</si>
  <si>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</si>
  <si>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</si>
  <si>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</si>
  <si>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</si>
  <si>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</si>
  <si>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</si>
  <si>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</si>
  <si>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</si>
  <si>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</si>
  <si>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</si>
  <si>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</si>
  <si>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</si>
  <si>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</si>
  <si>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</si>
  <si>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</si>
  <si>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</si>
  <si>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</si>
  <si>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</si>
  <si>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</si>
  <si>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</si>
  <si>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</si>
  <si>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</si>
  <si>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</si>
  <si>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</si>
  <si>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</si>
  <si>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</si>
  <si>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</si>
  <si>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</si>
  <si>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</si>
  <si>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</si>
  <si>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</si>
  <si>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</si>
  <si>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</si>
  <si>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</si>
  <si>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</si>
  <si>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</si>
  <si>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</si>
  <si>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</si>
  <si>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</si>
  <si>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</si>
  <si>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</si>
  <si>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</si>
  <si>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</si>
  <si>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</si>
  <si>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</si>
  <si>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</si>
  <si>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</si>
  <si>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</si>
  <si>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</si>
  <si>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</si>
  <si>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</si>
  <si>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</si>
  <si>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</si>
  <si>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</si>
  <si>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</si>
  <si>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</si>
  <si>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</si>
  <si>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</si>
  <si>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</si>
  <si>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</si>
  <si>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</si>
  <si>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</si>
  <si>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</si>
  <si>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</si>
  <si>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</si>
  <si>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</si>
  <si>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</si>
  <si>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</si>
  <si>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</si>
  <si>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</si>
  <si>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</si>
  <si>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</si>
  <si>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</si>
  <si>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</si>
  <si>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</si>
  <si>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</si>
  <si>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</si>
  <si>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</si>
  <si>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</si>
  <si>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</si>
  <si>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</si>
  <si>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</si>
  <si>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</si>
  <si>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</si>
  <si>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</si>
  <si>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</si>
  <si>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</si>
  <si>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</si>
  <si>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</si>
  <si>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</si>
  <si>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</si>
  <si>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</si>
  <si>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</si>
  <si>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</si>
  <si>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</si>
  <si>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</si>
  <si>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</si>
  <si>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</si>
  <si>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</si>
  <si>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</si>
  <si>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</si>
  <si>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</si>
  <si>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</si>
  <si>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</si>
  <si>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</si>
  <si>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</si>
  <si>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</si>
  <si>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</si>
  <si>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</si>
  <si>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</si>
  <si>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</si>
  <si>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</si>
  <si>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</si>
  <si>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</si>
  <si>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</si>
  <si>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</si>
  <si>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</si>
  <si>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</si>
  <si>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</si>
  <si>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</si>
  <si>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</si>
  <si>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</si>
  <si>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</si>
  <si>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</si>
  <si>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</si>
  <si>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</si>
  <si>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</si>
  <si>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</si>
  <si>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</si>
  <si>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</si>
  <si>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</si>
  <si>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</si>
  <si>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</si>
  <si>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</si>
  <si>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</si>
  <si>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</si>
  <si>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</si>
  <si>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</si>
  <si>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</si>
  <si>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</si>
  <si>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</si>
  <si>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</si>
  <si>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</si>
  <si>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</si>
  <si>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</si>
  <si>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</si>
  <si>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</si>
  <si>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</si>
  <si>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</si>
  <si>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</si>
  <si>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</si>
  <si>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</si>
  <si>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</si>
  <si>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</si>
  <si>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</si>
  <si>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</si>
  <si>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</si>
  <si>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</si>
  <si>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</si>
  <si>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</si>
  <si>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</si>
  <si>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</si>
  <si>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</si>
  <si>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</si>
  <si>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</si>
  <si>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</si>
  <si>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</si>
  <si>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</si>
  <si>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</si>
  <si>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</si>
  <si>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</si>
  <si>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</si>
  <si>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</si>
  <si>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</si>
  <si>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</si>
  <si>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</si>
  <si>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</si>
  <si>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</si>
  <si>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</si>
  <si>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</si>
  <si>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</si>
  <si>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</si>
  <si>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</si>
  <si>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</si>
  <si>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</si>
  <si>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</si>
  <si>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</si>
  <si>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</si>
  <si>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</si>
  <si>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</si>
  <si>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</si>
  <si>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</si>
  <si>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</si>
  <si>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</si>
  <si>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</si>
  <si>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</si>
  <si>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</si>
  <si>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</si>
  <si>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</si>
  <si>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</si>
  <si>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</si>
  <si>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</si>
  <si>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</si>
  <si>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</si>
  <si>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</si>
  <si>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</si>
  <si>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</si>
  <si>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</si>
  <si>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</si>
  <si>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</si>
  <si>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</si>
  <si>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</si>
  <si>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</si>
  <si>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</si>
  <si>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</si>
  <si>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</si>
  <si>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</si>
  <si>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</si>
  <si>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</si>
  <si>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</si>
  <si>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</si>
  <si>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</si>
  <si>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</si>
  <si>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</si>
  <si>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</si>
  <si>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</si>
  <si>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</si>
  <si>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</si>
  <si>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</si>
  <si>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</si>
  <si>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</si>
  <si>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</si>
  <si>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</si>
  <si>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</si>
  <si>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</si>
  <si>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</si>
  <si>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</si>
  <si>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</si>
  <si>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</si>
  <si>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</si>
  <si>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</si>
  <si>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</si>
  <si>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</si>
  <si>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</si>
  <si>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</si>
  <si>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</si>
  <si>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</si>
  <si>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</si>
  <si>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</si>
  <si>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</si>
  <si>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</si>
  <si>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</si>
  <si>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</si>
  <si>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</si>
  <si>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</si>
  <si>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</si>
  <si>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</si>
  <si>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</si>
  <si>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</si>
  <si>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</si>
  <si>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</si>
  <si>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</si>
  <si>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</si>
  <si>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</si>
  <si>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</si>
  <si>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</si>
  <si>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</si>
  <si>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</si>
  <si>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</si>
  <si>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</si>
  <si>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</si>
  <si>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</si>
  <si>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</si>
  <si>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</si>
  <si>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</si>
  <si>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</si>
  <si>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</si>
  <si>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</si>
  <si>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</si>
  <si>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</si>
  <si>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</si>
  <si>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</si>
  <si>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</si>
  <si>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</si>
  <si>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</si>
  <si>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</si>
  <si>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</si>
  <si>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</si>
  <si>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</si>
  <si>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</si>
  <si>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</si>
  <si>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</si>
  <si>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</si>
  <si>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</si>
  <si>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</si>
  <si>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</si>
  <si>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</si>
  <si>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</si>
  <si>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</si>
  <si>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</si>
  <si>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</si>
  <si>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</si>
  <si>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</si>
  <si>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</si>
  <si>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</si>
  <si>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</si>
  <si>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</si>
  <si>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</si>
  <si>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</si>
  <si>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</si>
  <si>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</si>
  <si>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</si>
  <si>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</si>
  <si>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</si>
  <si>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</si>
  <si>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</si>
  <si>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</si>
  <si>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</si>
  <si>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</si>
  <si>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</si>
  <si>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</si>
  <si>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</si>
  <si>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</si>
  <si>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</si>
  <si>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</si>
  <si>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</si>
  <si>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</si>
  <si>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</si>
  <si>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</si>
  <si>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</si>
  <si>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</si>
  <si>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</si>
  <si>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</si>
  <si>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</si>
  <si>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</si>
  <si>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</si>
  <si>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</si>
  <si>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</si>
  <si>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</si>
  <si>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</si>
  <si>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</si>
  <si>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</si>
  <si>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</si>
  <si>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</si>
  <si>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</si>
  <si>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</si>
  <si>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</si>
  <si>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</si>
  <si>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</si>
  <si>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</si>
  <si>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</si>
  <si>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</si>
  <si>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</si>
  <si>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</si>
  <si>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</si>
  <si>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</si>
  <si>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</si>
  <si>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</si>
  <si>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</si>
  <si>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</si>
  <si>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</si>
  <si>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</si>
  <si>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</si>
  <si>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</si>
  <si>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</si>
  <si>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</si>
  <si>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</si>
  <si>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</si>
  <si>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</si>
  <si>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</si>
  <si>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</si>
  <si>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</si>
  <si>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</si>
  <si>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</si>
  <si>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</si>
  <si>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</si>
  <si>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</si>
  <si>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</si>
  <si>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</si>
  <si>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</si>
  <si>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</si>
  <si>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</si>
  <si>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</si>
  <si>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</si>
  <si>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</si>
  <si>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</si>
  <si>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</si>
  <si>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</si>
  <si>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</si>
  <si>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</si>
  <si>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</si>
  <si>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</si>
  <si>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</si>
  <si>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</si>
  <si>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</si>
  <si>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</si>
  <si>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</si>
  <si>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</si>
  <si>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</si>
  <si>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</si>
  <si>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</si>
  <si>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</si>
  <si>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</si>
  <si>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</si>
  <si>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</si>
  <si>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</si>
  <si>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</si>
  <si>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</si>
  <si>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</si>
  <si>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</si>
  <si>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</si>
  <si>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</si>
  <si>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</si>
  <si>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</si>
  <si>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</si>
  <si>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</si>
  <si>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</si>
  <si>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</si>
  <si>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</si>
  <si>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</si>
  <si>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</si>
  <si>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</si>
  <si>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</si>
  <si>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</si>
  <si>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</si>
  <si>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</si>
  <si>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</si>
  <si>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</si>
  <si>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</si>
  <si>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</si>
  <si>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</si>
  <si>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</si>
  <si>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</si>
  <si>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</si>
  <si>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</si>
  <si>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</si>
  <si>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</si>
  <si>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</si>
  <si>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</si>
  <si>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</si>
  <si>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</si>
  <si>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</si>
  <si>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</si>
  <si>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</si>
  <si>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</si>
  <si>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</si>
  <si>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</si>
  <si>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</si>
  <si>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</si>
  <si>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</si>
  <si>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</si>
  <si>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</si>
  <si>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</si>
  <si>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</si>
  <si>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</si>
  <si>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</si>
  <si>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</si>
  <si>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</si>
  <si>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</si>
  <si>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</si>
  <si>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</si>
  <si>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</si>
  <si>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</si>
  <si>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</si>
  <si>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</si>
  <si>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</si>
  <si>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</si>
  <si>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</si>
  <si>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</si>
  <si>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</si>
  <si>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</si>
  <si>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</si>
  <si>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</si>
  <si>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</si>
  <si>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</si>
  <si>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</si>
  <si>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</si>
  <si>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</si>
  <si>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</si>
  <si>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</si>
  <si>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</si>
  <si>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</si>
  <si>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</si>
  <si>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</si>
  <si>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</si>
  <si>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</si>
  <si>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</si>
  <si>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</si>
  <si>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</si>
  <si>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</si>
  <si>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</si>
  <si>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</si>
  <si>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</si>
  <si>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</si>
  <si>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</si>
  <si>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</si>
  <si>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</si>
  <si>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</si>
  <si>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</si>
  <si>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</si>
  <si>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</si>
  <si>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</si>
  <si>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</si>
  <si>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</si>
  <si>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</si>
  <si>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</si>
  <si>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</si>
  <si>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</si>
  <si>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</si>
  <si>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</si>
  <si>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</si>
  <si>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</si>
  <si>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</si>
  <si>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</si>
  <si>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</si>
  <si>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</si>
  <si>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</si>
  <si>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</si>
  <si>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</si>
  <si>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</si>
  <si>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</si>
  <si>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</si>
  <si>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</si>
  <si>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</si>
  <si>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</si>
  <si>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</si>
  <si>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</si>
  <si>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</si>
  <si>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</si>
  <si>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</si>
  <si>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</si>
  <si>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</si>
  <si>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</si>
  <si>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</si>
  <si>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</si>
  <si>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</si>
  <si>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</si>
  <si>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</si>
  <si>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</si>
  <si>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</si>
  <si>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</si>
  <si>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</si>
  <si>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</si>
  <si>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</si>
  <si>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</si>
  <si>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</si>
  <si>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</si>
  <si>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</si>
  <si>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</si>
  <si>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</si>
  <si>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</si>
  <si>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</si>
  <si>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</si>
  <si>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</si>
  <si>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</si>
  <si>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</si>
  <si>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</si>
  <si>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</si>
  <si>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</si>
  <si>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</si>
  <si>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</si>
  <si>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</si>
  <si>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</si>
  <si>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</si>
  <si>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</si>
  <si>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</si>
  <si>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</si>
  <si>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</si>
  <si>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</si>
  <si>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</si>
  <si>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</si>
  <si>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</si>
  <si>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</si>
  <si>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</si>
  <si>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</si>
  <si>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</si>
  <si>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</si>
  <si>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</si>
  <si>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</si>
  <si>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</si>
  <si>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</si>
  <si>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</si>
  <si>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</si>
  <si>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</si>
  <si>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</si>
  <si>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</si>
  <si>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</si>
  <si>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</si>
  <si>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</si>
  <si>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</si>
  <si>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</si>
  <si>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</si>
  <si>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</si>
  <si>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</si>
  <si>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</si>
  <si>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</si>
  <si>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</si>
  <si>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</si>
  <si>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</si>
  <si>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</si>
  <si>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</si>
  <si>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</si>
  <si>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</si>
  <si>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</si>
  <si>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</si>
  <si>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</si>
  <si>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</si>
  <si>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</si>
  <si>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</si>
  <si>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</si>
  <si>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</si>
  <si>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</si>
  <si>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</si>
  <si>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</si>
  <si>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</si>
  <si>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</si>
  <si>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</si>
  <si>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</si>
  <si>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</si>
  <si>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</si>
  <si>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</si>
  <si>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</si>
  <si>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</si>
  <si>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</si>
  <si>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</si>
  <si>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</si>
  <si>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</si>
  <si>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</si>
  <si>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</si>
  <si>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</si>
  <si>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</si>
  <si>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</si>
  <si>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</si>
  <si>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</si>
  <si>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</si>
  <si>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</si>
  <si>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</si>
  <si>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</si>
  <si>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</si>
  <si>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</si>
  <si>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</si>
  <si>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</si>
  <si>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</si>
  <si>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</si>
  <si>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</si>
  <si>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</si>
  <si>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</si>
  <si>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</si>
  <si>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</si>
  <si>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</si>
  <si>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</si>
  <si>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</si>
  <si>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</si>
  <si>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</si>
  <si>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</si>
  <si>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</si>
  <si>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</si>
  <si>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</si>
  <si>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</si>
  <si>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</si>
  <si>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</si>
  <si>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</si>
  <si>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</si>
  <si>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</si>
  <si>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</si>
  <si>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</si>
  <si>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</si>
  <si>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</si>
  <si>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</si>
  <si>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</si>
  <si>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</si>
  <si>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</si>
  <si>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</si>
  <si>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</si>
  <si>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</si>
  <si>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</si>
  <si>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</si>
  <si>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</si>
  <si>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</si>
  <si>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</si>
  <si>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</si>
  <si>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</si>
  <si>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</si>
  <si>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</si>
  <si>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</si>
  <si>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</si>
  <si>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</si>
  <si>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</si>
  <si>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</si>
  <si>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</si>
  <si>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</si>
  <si>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</si>
  <si>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</si>
  <si>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</si>
  <si>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</si>
  <si>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</si>
  <si>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</si>
  <si>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</si>
  <si>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</si>
  <si>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</si>
  <si>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</si>
  <si>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</si>
  <si>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</si>
  <si>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</si>
  <si>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</si>
  <si>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</si>
  <si>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</si>
  <si>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</si>
  <si>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</si>
  <si>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</si>
  <si>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</si>
  <si>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</si>
  <si>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</si>
  <si>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</si>
  <si>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</si>
  <si>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</si>
  <si>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</si>
  <si>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</si>
  <si>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</si>
  <si>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</si>
  <si>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</si>
  <si>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</si>
  <si>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</si>
  <si>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</si>
  <si>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</si>
  <si>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</si>
  <si>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</si>
  <si>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</si>
  <si>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</si>
  <si>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</si>
  <si>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</si>
  <si>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</si>
  <si>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</si>
  <si>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</si>
  <si>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</si>
  <si>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</si>
  <si>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</si>
  <si>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</si>
  <si>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</si>
  <si>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</si>
  <si>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</si>
  <si>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</si>
  <si>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</si>
  <si>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</si>
  <si>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</si>
  <si>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</si>
  <si>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</si>
  <si>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</si>
  <si>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</si>
  <si>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</si>
  <si>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</si>
  <si>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</si>
  <si>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</si>
  <si>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</si>
  <si>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</si>
  <si>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</si>
  <si>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</si>
  <si>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</si>
  <si>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</si>
  <si>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</si>
  <si>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</si>
  <si>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</si>
  <si>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</si>
  <si>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</si>
  <si>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</si>
  <si>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</si>
  <si>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</si>
  <si>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</si>
  <si>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</si>
  <si>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</si>
  <si>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</si>
  <si>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</si>
  <si>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</si>
  <si>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</si>
  <si>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</si>
  <si>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</si>
  <si>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</si>
  <si>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</si>
  <si>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</si>
  <si>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</si>
  <si>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</si>
  <si>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</si>
  <si>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</si>
  <si>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</si>
  <si>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</si>
  <si>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</si>
  <si>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</si>
  <si>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</si>
  <si>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</si>
  <si>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</si>
  <si>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</si>
  <si>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</si>
  <si>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</si>
  <si>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</si>
  <si>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</si>
  <si>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</si>
  <si>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</si>
  <si>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</si>
  <si>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</si>
  <si>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</si>
  <si>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</si>
  <si>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</si>
  <si>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</si>
  <si>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</si>
  <si>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</si>
  <si>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</si>
  <si>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</si>
  <si>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</si>
  <si>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</si>
  <si>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</si>
  <si>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</si>
  <si>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</si>
  <si>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</si>
  <si>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</si>
  <si>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</si>
  <si>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</si>
  <si>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</si>
  <si>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</si>
  <si>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</si>
  <si>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</si>
  <si>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</si>
  <si>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</si>
  <si>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</si>
  <si>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</si>
  <si>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</si>
  <si>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</si>
  <si>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</si>
  <si>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</si>
  <si>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</si>
  <si>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</si>
  <si>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</si>
  <si>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</si>
  <si>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</si>
  <si>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</si>
  <si>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</si>
  <si>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</si>
  <si>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</si>
  <si>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</si>
  <si>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</si>
  <si>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</si>
  <si>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</si>
  <si>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</si>
  <si>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</si>
  <si>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</si>
  <si>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</si>
  <si>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</si>
  <si>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</si>
  <si>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</si>
  <si>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</si>
  <si>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</si>
  <si>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</si>
  <si>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</si>
  <si>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</si>
  <si>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</si>
  <si>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</si>
  <si>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</si>
  <si>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</si>
  <si>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</si>
  <si>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</si>
  <si>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</si>
  <si>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</si>
  <si>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</si>
  <si>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</si>
  <si>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</si>
  <si>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</si>
  <si>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</si>
  <si>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</si>
  <si>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</si>
  <si>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</si>
  <si>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</si>
  <si>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</si>
  <si>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</si>
  <si>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</si>
  <si>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</si>
  <si>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</si>
  <si>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</si>
  <si>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</si>
  <si>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</si>
  <si>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</si>
  <si>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</si>
  <si>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</si>
  <si>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</si>
  <si>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</si>
  <si>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</si>
  <si>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</si>
  <si>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</si>
  <si>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</si>
  <si>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</si>
  <si>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</si>
  <si>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</si>
  <si>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</si>
  <si>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</si>
  <si>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</si>
  <si>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</si>
  <si>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</si>
  <si>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</si>
  <si>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</si>
  <si>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</si>
  <si>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</si>
  <si>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</si>
  <si>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</si>
  <si>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</si>
  <si>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</si>
  <si>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</si>
  <si>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</si>
  <si>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</si>
  <si>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</si>
  <si>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</si>
  <si>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</si>
  <si>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</si>
  <si>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</si>
  <si>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</si>
  <si>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</si>
  <si>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</si>
  <si>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</si>
  <si>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</si>
  <si>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</si>
  <si>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</si>
  <si>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</si>
  <si>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</si>
  <si>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</si>
  <si>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</si>
  <si>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</si>
  <si>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</si>
  <si>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</si>
  <si>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</si>
  <si>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</si>
  <si>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</si>
  <si>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</si>
  <si>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</si>
  <si>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</si>
  <si>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</si>
  <si>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</si>
  <si>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</si>
  <si>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</si>
  <si>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</si>
  <si>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</si>
  <si>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</si>
  <si>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</si>
  <si>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</si>
  <si>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</si>
  <si>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</si>
  <si>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</si>
  <si>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</si>
  <si>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</si>
  <si>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</si>
  <si>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</si>
  <si>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</si>
  <si>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</si>
  <si>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</si>
  <si>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</si>
  <si>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</si>
  <si>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</si>
  <si>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</si>
  <si>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</si>
  <si>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</si>
  <si>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</si>
  <si>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</si>
  <si>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</si>
  <si>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</si>
  <si>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</si>
  <si>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</si>
  <si>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</si>
  <si>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</si>
  <si>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</si>
  <si>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</si>
  <si>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</si>
  <si>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</si>
  <si>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</si>
  <si>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</si>
  <si>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</si>
  <si>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</si>
  <si>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</si>
  <si>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</si>
  <si>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</si>
  <si>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</si>
  <si>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</si>
  <si>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</si>
  <si>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</si>
  <si>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</si>
  <si>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</si>
  <si>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</si>
  <si>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</si>
  <si>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</si>
  <si>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</si>
  <si>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</si>
  <si>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</si>
  <si>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</si>
  <si>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</si>
  <si>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</si>
  <si>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</si>
  <si>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</si>
  <si>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</si>
  <si>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</si>
  <si>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</si>
  <si>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</si>
  <si>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</si>
  <si>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</si>
  <si>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</si>
  <si>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</si>
  <si>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</si>
  <si>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</si>
  <si>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</si>
  <si>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</si>
  <si>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</si>
  <si>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</si>
  <si>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</si>
  <si>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</si>
  <si>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</si>
  <si>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</si>
  <si>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</si>
  <si>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</si>
  <si>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</si>
  <si>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</si>
  <si>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</si>
  <si>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</si>
  <si>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</si>
  <si>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</si>
  <si>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</si>
  <si>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</si>
  <si>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</si>
  <si>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</si>
  <si>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</si>
  <si>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</si>
  <si>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</si>
  <si>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</si>
  <si>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</si>
  <si>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</si>
  <si>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</si>
  <si>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</si>
  <si>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</si>
  <si>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</si>
  <si>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</si>
  <si>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</si>
  <si>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</si>
  <si>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</si>
  <si>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</si>
  <si>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</si>
  <si>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</si>
  <si>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</si>
  <si>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</si>
  <si>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</si>
  <si>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</si>
  <si>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</si>
  <si>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</si>
  <si>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</si>
  <si>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</si>
  <si>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</si>
  <si>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</si>
  <si>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</si>
  <si>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</si>
  <si>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</si>
  <si>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</si>
  <si>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</si>
  <si>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</si>
  <si>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</si>
  <si>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</si>
  <si>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</si>
  <si>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</si>
  <si>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</si>
  <si>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</si>
  <si>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</si>
  <si>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</si>
  <si>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</si>
  <si>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</si>
  <si>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</si>
  <si>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</si>
  <si>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</si>
  <si>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</si>
  <si>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</si>
  <si>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</si>
  <si>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</si>
  <si>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</si>
  <si>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</si>
  <si>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</si>
  <si>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</si>
  <si>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</si>
  <si>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</si>
  <si>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</si>
  <si>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</si>
  <si>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</si>
  <si>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</si>
  <si>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</si>
  <si>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</si>
  <si>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</si>
  <si>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</si>
  <si>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</si>
  <si>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</si>
  <si>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</si>
  <si>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</si>
  <si>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</si>
  <si>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</si>
  <si>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</si>
  <si>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</si>
  <si>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</si>
  <si>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</si>
  <si>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</si>
  <si>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</si>
  <si>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</si>
  <si>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</si>
  <si>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</si>
  <si>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</si>
  <si>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</si>
  <si>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</si>
  <si>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</si>
  <si>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</si>
  <si>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</si>
  <si>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</si>
  <si>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</si>
  <si>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</si>
  <si>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</si>
  <si>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</si>
  <si>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</si>
  <si>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</si>
  <si>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</si>
  <si>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</si>
  <si>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</si>
  <si>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</si>
  <si>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</si>
  <si>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</si>
  <si>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</si>
  <si>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</si>
  <si>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</si>
  <si>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</si>
  <si>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</si>
  <si>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</si>
  <si>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</si>
  <si>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</si>
  <si>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</si>
  <si>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</si>
  <si>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</si>
  <si>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</si>
  <si>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</si>
  <si>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</si>
  <si>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</si>
  <si>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</si>
  <si>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</si>
  <si>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</si>
  <si>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</si>
  <si>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</si>
  <si>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</si>
  <si>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</si>
  <si>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</si>
  <si>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</si>
  <si>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</si>
  <si>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</si>
  <si>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</si>
  <si>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</si>
  <si>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</si>
  <si>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</si>
  <si>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</si>
  <si>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</si>
  <si>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</si>
  <si>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</si>
  <si>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</si>
  <si>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</si>
  <si>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</si>
  <si>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</si>
  <si>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</si>
  <si>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</si>
  <si>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</si>
  <si>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</si>
  <si>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</si>
  <si>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</si>
  <si>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</si>
  <si>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</si>
  <si>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</si>
  <si>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</si>
  <si>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</si>
  <si>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</si>
  <si>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</si>
  <si>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</si>
  <si>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</si>
  <si>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</si>
  <si>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</si>
  <si>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</si>
  <si>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</si>
  <si>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</si>
  <si>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</si>
  <si>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</si>
  <si>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</si>
  <si>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</si>
  <si>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</si>
  <si>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</si>
  <si>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</si>
  <si>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</si>
  <si>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</si>
  <si>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</si>
  <si>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</si>
  <si>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</si>
  <si>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</si>
  <si>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</si>
  <si>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</si>
  <si>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</si>
  <si>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</si>
  <si>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</si>
  <si>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</si>
  <si>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</si>
  <si>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</si>
  <si>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</si>
  <si>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</si>
  <si>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</si>
  <si>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</si>
  <si>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</si>
  <si>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</si>
  <si>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</si>
  <si>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</si>
  <si>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</si>
  <si>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</si>
  <si>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</si>
  <si>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</si>
  <si>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</si>
  <si>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</si>
  <si>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</si>
  <si>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</si>
  <si>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</si>
  <si>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</si>
  <si>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</si>
  <si>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</si>
  <si>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</si>
  <si>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</si>
  <si>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</si>
  <si>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</si>
  <si>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</si>
  <si>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</si>
  <si>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</si>
  <si>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</si>
  <si>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</si>
  <si>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</si>
  <si>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</si>
  <si>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</si>
  <si>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</si>
  <si>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</si>
  <si>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</si>
  <si>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</si>
  <si>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</si>
  <si>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</si>
  <si>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</si>
  <si>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</si>
  <si>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</si>
  <si>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</si>
  <si>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</si>
  <si>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</si>
  <si>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</si>
  <si>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</si>
  <si>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</si>
  <si>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</si>
  <si>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</si>
  <si>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</si>
  <si>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</si>
  <si>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</si>
  <si>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</si>
  <si>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</si>
  <si>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</si>
  <si>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</si>
  <si>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</si>
  <si>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</si>
  <si>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</si>
  <si>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</si>
  <si>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</si>
  <si>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</si>
  <si>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</si>
  <si>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</si>
  <si>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</si>
  <si>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</si>
  <si>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</si>
  <si>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</si>
  <si>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</si>
  <si>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</si>
  <si>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</si>
  <si>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</si>
  <si>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</si>
  <si>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</si>
  <si>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</si>
  <si>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</si>
  <si>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</si>
  <si>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</si>
  <si>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</si>
  <si>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</si>
  <si>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</si>
  <si>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</si>
  <si>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</si>
  <si>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</si>
  <si>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</si>
  <si>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</si>
  <si>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</si>
  <si>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</si>
  <si>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</si>
  <si>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</si>
  <si>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</si>
  <si>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</si>
  <si>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</si>
  <si>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</si>
  <si>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</si>
  <si>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</si>
  <si>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</si>
  <si>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</si>
  <si>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</si>
  <si>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</si>
  <si>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</si>
  <si>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</si>
  <si>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</si>
  <si>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</si>
  <si>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</si>
  <si>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</si>
  <si>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</si>
  <si>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</si>
  <si>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</si>
  <si>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</si>
  <si>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</si>
  <si>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</si>
  <si>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</si>
  <si>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</si>
  <si>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</si>
  <si>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</si>
  <si>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</si>
  <si>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</si>
  <si>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</si>
  <si>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</si>
  <si>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</si>
  <si>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</si>
  <si>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</si>
  <si>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</si>
  <si>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</si>
  <si>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</si>
  <si>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</si>
  <si>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</si>
  <si>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</si>
  <si>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</si>
  <si>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</si>
  <si>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</si>
  <si>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</si>
  <si>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</si>
  <si>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</si>
  <si>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</si>
  <si>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</si>
  <si>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</si>
  <si>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</si>
  <si>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</si>
  <si>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</si>
  <si>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</si>
  <si>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</si>
  <si>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</si>
  <si>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</si>
  <si>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</si>
  <si>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</si>
  <si>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</si>
  <si>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</si>
  <si>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</si>
  <si>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</si>
  <si>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</si>
  <si>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</si>
  <si>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</si>
  <si>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</si>
  <si>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</si>
  <si>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</si>
  <si>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</si>
  <si>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</si>
  <si>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</si>
  <si>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</si>
  <si>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</si>
  <si>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</si>
  <si>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</si>
  <si>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</si>
  <si>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</si>
  <si>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</si>
  <si>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</si>
  <si>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</si>
  <si>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</si>
  <si>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</si>
  <si>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</si>
  <si>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</si>
  <si>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</si>
  <si>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</si>
  <si>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</si>
  <si>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</si>
  <si>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</si>
  <si>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</si>
  <si>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</si>
  <si>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</si>
  <si>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</si>
  <si>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</si>
  <si>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</si>
  <si>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</si>
  <si>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</si>
  <si>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</si>
  <si>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</si>
  <si>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</si>
  <si>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</si>
  <si>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</si>
  <si>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</si>
  <si>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</si>
  <si>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</si>
  <si>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</si>
  <si>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</si>
  <si>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</si>
  <si>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</si>
  <si>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</si>
  <si>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</si>
  <si>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</si>
  <si>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</si>
  <si>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</si>
  <si>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</si>
  <si>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</si>
  <si>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</si>
  <si>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</si>
  <si>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</si>
  <si>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</si>
  <si>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</si>
  <si>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</si>
  <si>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</si>
  <si>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</si>
  <si>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</si>
  <si>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</si>
  <si>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</si>
  <si>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</si>
  <si>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</si>
  <si>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</si>
  <si>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</si>
  <si>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</si>
  <si>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</si>
  <si>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</si>
  <si>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</si>
  <si>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</si>
  <si>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</si>
  <si>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</si>
  <si>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</si>
  <si>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</si>
  <si>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</si>
  <si>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</si>
  <si>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</si>
  <si>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</si>
  <si>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</si>
  <si>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</si>
  <si>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</si>
  <si>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</si>
  <si>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</si>
  <si>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</si>
  <si>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</si>
  <si>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</si>
  <si>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</si>
  <si>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</si>
  <si>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</si>
  <si>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</si>
  <si>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</si>
  <si>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</si>
  <si>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</si>
  <si>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</si>
  <si>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</si>
  <si>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</si>
  <si>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</si>
  <si>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</si>
  <si>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</si>
  <si>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</si>
  <si>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</si>
  <si>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</si>
  <si>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</si>
  <si>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</si>
  <si>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</si>
  <si>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</si>
  <si>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</si>
  <si>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</si>
  <si>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</si>
  <si>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</si>
  <si>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</si>
  <si>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</si>
  <si>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</si>
  <si>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</si>
  <si>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</si>
  <si>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</si>
  <si>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</si>
  <si>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</si>
  <si>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</si>
  <si>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</si>
  <si>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</si>
  <si>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</si>
  <si>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</si>
  <si>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</si>
  <si>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</si>
  <si>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</si>
  <si>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</si>
  <si>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</si>
  <si>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</si>
  <si>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</si>
  <si>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</si>
  <si>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</si>
  <si>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</si>
  <si>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</si>
  <si>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</si>
  <si>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</si>
  <si>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</si>
  <si>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</si>
  <si>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</si>
  <si>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</si>
  <si>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</si>
  <si>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</si>
  <si>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</si>
  <si>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</si>
  <si>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</si>
  <si>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</si>
  <si>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</si>
  <si>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</si>
  <si>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</si>
  <si>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</si>
  <si>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</si>
  <si>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</si>
  <si>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</si>
  <si>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</si>
  <si>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</si>
  <si>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</si>
  <si>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</si>
  <si>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</si>
  <si>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</si>
  <si>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</si>
  <si>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</si>
  <si>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</si>
  <si>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</si>
  <si>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</si>
  <si>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</si>
  <si>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</si>
  <si>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</si>
  <si>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</si>
  <si>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</si>
  <si>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</si>
  <si>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</si>
  <si>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</si>
  <si>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</si>
  <si>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</si>
  <si>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</si>
  <si>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</si>
  <si>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</si>
  <si>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</si>
  <si>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</si>
  <si>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</si>
  <si>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</si>
  <si>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</si>
  <si>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</si>
  <si>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</si>
  <si>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</si>
  <si>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</si>
  <si>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</si>
  <si>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</si>
  <si>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</si>
  <si>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</si>
  <si>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</si>
  <si>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</si>
  <si>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</si>
  <si>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</si>
  <si>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</si>
  <si>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</si>
  <si>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</si>
  <si>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</si>
  <si>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</si>
  <si>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</si>
  <si>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</si>
  <si>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</si>
  <si>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</si>
  <si>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</si>
  <si>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</si>
  <si>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</si>
  <si>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</si>
  <si>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</si>
  <si>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</si>
  <si>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</si>
  <si>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</si>
  <si>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</si>
  <si>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</si>
  <si>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</si>
  <si>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</si>
  <si>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</si>
  <si>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</si>
  <si>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</si>
  <si>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</si>
  <si>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</si>
  <si>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</si>
  <si>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</si>
  <si>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</si>
  <si>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</si>
  <si>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</si>
  <si>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</si>
  <si>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</si>
  <si>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</si>
  <si>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</si>
  <si>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</si>
  <si>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</si>
  <si>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</si>
  <si>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</si>
  <si>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</si>
  <si>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</si>
  <si>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</si>
  <si>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</si>
  <si>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</si>
  <si>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</si>
  <si>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</si>
  <si>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</si>
  <si>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</si>
  <si>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</si>
  <si>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</si>
  <si>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</si>
  <si>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</si>
  <si>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</si>
  <si>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</si>
  <si>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</si>
  <si>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</si>
  <si>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</si>
  <si>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</si>
  <si>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</si>
  <si>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</si>
  <si>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</si>
  <si>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</si>
  <si>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</si>
  <si>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</si>
  <si>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</si>
  <si>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</si>
  <si>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</si>
  <si>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</si>
  <si>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</si>
  <si>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</si>
  <si>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</si>
  <si>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</si>
  <si>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</si>
  <si>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</si>
  <si>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</si>
  <si>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</si>
  <si>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</si>
  <si>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</si>
  <si>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</si>
  <si>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</si>
  <si>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</si>
  <si>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</si>
  <si>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</si>
  <si>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</si>
  <si>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</si>
  <si>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</si>
  <si>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</si>
  <si>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</si>
  <si>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</si>
  <si>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</si>
  <si>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</si>
  <si>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</si>
  <si>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</si>
  <si>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</si>
  <si>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</si>
  <si>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</si>
  <si>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</si>
  <si>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</si>
  <si>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</si>
  <si>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</si>
  <si>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</si>
  <si>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</si>
  <si>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</si>
  <si>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</si>
  <si>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</si>
  <si>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</si>
  <si>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</si>
  <si>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</si>
  <si>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</si>
  <si>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</si>
  <si>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</si>
  <si>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</si>
  <si>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</si>
  <si>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</si>
  <si>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</si>
  <si>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</si>
  <si>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</si>
  <si>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</si>
  <si>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</si>
  <si>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</si>
  <si>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</si>
  <si>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</si>
  <si>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</si>
  <si>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</si>
  <si>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</si>
  <si>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</si>
  <si>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</si>
  <si>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</si>
  <si>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</si>
  <si>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</si>
  <si>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</si>
  <si>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</si>
  <si>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</si>
  <si>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</si>
  <si>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</si>
  <si>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</si>
  <si>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</si>
  <si>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</si>
  <si>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</si>
  <si>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</si>
  <si>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</si>
  <si>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</si>
  <si>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</si>
  <si>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</si>
  <si>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</si>
  <si>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</si>
  <si>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</si>
  <si>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</si>
  <si>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</si>
  <si>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</si>
  <si>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</si>
  <si>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</si>
  <si>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</si>
  <si>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</si>
  <si>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</si>
  <si>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</si>
  <si>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</si>
  <si>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</si>
  <si>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</si>
  <si>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</si>
  <si>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</si>
  <si>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</si>
  <si>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</si>
  <si>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</si>
  <si>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</si>
  <si>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</si>
  <si>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</si>
  <si>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</si>
  <si>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</si>
  <si>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</si>
  <si>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</si>
  <si>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</si>
  <si>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</si>
  <si>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</si>
  <si>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</si>
  <si>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</si>
  <si>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</si>
  <si>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</si>
  <si>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</si>
  <si>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</si>
  <si>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</si>
  <si>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</si>
  <si>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</si>
  <si>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</si>
  <si>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</si>
  <si>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</si>
  <si>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</si>
  <si>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</si>
  <si>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</si>
  <si>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</si>
  <si>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</si>
  <si>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</si>
  <si>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</si>
  <si>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</si>
  <si>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</si>
  <si>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</si>
  <si>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</si>
  <si>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</si>
  <si>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</si>
  <si>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</si>
  <si>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</si>
  <si>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</si>
  <si>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</si>
  <si>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</si>
  <si>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</si>
  <si>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</si>
  <si>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</si>
  <si>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</si>
  <si>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</si>
  <si>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</si>
  <si>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</si>
  <si>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</si>
  <si>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</si>
  <si>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</si>
  <si>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</si>
  <si>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</si>
  <si>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</si>
  <si>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</si>
  <si>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</si>
  <si>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</si>
  <si>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</si>
  <si>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</si>
  <si>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</si>
  <si>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</si>
  <si>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</si>
  <si>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</si>
  <si>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</si>
  <si>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</si>
  <si>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</si>
  <si>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</si>
  <si>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</si>
  <si>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</si>
  <si>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</si>
  <si>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</si>
  <si>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</si>
  <si>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</si>
  <si>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</si>
  <si>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</si>
  <si>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</si>
  <si>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</si>
  <si>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</si>
  <si>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</si>
  <si>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</si>
  <si>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</si>
  <si>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</si>
  <si>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</si>
  <si>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</si>
  <si>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</si>
  <si>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</si>
  <si>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</si>
  <si>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</si>
  <si>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</si>
  <si>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</si>
  <si>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</si>
  <si>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</si>
  <si>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</si>
  <si>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</si>
  <si>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</si>
  <si>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</si>
  <si>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</si>
  <si>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</si>
  <si>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</si>
  <si>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</si>
  <si>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</si>
  <si>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</si>
  <si>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</si>
  <si>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</si>
  <si>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</si>
  <si>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</si>
  <si>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</si>
  <si>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</si>
  <si>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</si>
  <si>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</si>
  <si>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</si>
  <si>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</si>
  <si>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</si>
  <si>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</si>
  <si>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</si>
  <si>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</si>
  <si>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</si>
  <si>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</si>
  <si>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</si>
  <si>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</si>
  <si>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</si>
  <si>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</si>
  <si>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</si>
  <si>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</si>
  <si>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</si>
  <si>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</si>
  <si>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</si>
  <si>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</si>
  <si>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</si>
  <si>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</si>
  <si>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</si>
  <si>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</si>
  <si>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</si>
  <si>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</si>
  <si>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</si>
  <si>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</si>
  <si>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</si>
  <si>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</si>
  <si>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</si>
  <si>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</si>
  <si>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</si>
  <si>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</si>
  <si>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</si>
  <si>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</si>
  <si>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</si>
  <si>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</si>
  <si>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</si>
  <si>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</si>
  <si>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</si>
  <si>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</si>
  <si>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</si>
  <si>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</si>
  <si>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</si>
  <si>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</si>
  <si>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</si>
  <si>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</si>
  <si>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</si>
  <si>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</si>
  <si>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</si>
  <si>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</si>
  <si>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</si>
  <si>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</si>
  <si>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</si>
  <si>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</si>
  <si>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</si>
  <si>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</si>
  <si>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</si>
  <si>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</si>
  <si>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</si>
  <si>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</si>
  <si>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</si>
  <si>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</si>
  <si>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</si>
  <si>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</si>
  <si>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</si>
  <si>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</si>
  <si>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</si>
  <si>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</si>
  <si>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</si>
  <si>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</si>
  <si>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</si>
  <si>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</si>
  <si>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</si>
  <si>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</si>
  <si>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</si>
  <si>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</si>
  <si>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</si>
  <si>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</si>
  <si>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</si>
  <si>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</si>
  <si>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</si>
  <si>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</si>
  <si>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</si>
  <si>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</si>
  <si>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</si>
  <si>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</si>
  <si>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</si>
  <si>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</si>
  <si>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</si>
  <si>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</si>
  <si>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</si>
  <si>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</si>
  <si>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</si>
  <si>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</si>
  <si>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</si>
  <si>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</si>
  <si>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</si>
  <si>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</si>
  <si>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</si>
  <si>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</si>
  <si>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</si>
  <si>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</si>
  <si>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</si>
  <si>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</si>
  <si>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</si>
  <si>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</si>
  <si>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</si>
  <si>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</si>
  <si>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</si>
  <si>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</si>
  <si>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</si>
  <si>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</si>
  <si>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</si>
  <si>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</si>
  <si>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</si>
  <si>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</si>
  <si>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</si>
  <si>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</si>
  <si>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</si>
  <si>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</si>
  <si>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</si>
  <si>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</si>
  <si>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</si>
  <si>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</si>
  <si>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</si>
  <si>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</si>
  <si>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</si>
  <si>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</si>
  <si>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</si>
  <si>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kWh/a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</si>
  <si>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</si>
  <si>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</si>
  <si>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</si>
  <si>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</si>
  <si>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</si>
  <si>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</si>
  <si>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</si>
  <si>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</si>
  <si>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</si>
  <si>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</si>
  <si>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</si>
  <si>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</si>
  <si>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</si>
  <si>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</si>
  <si>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</si>
  <si>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</si>
  <si>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</si>
  <si>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</si>
  <si>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</si>
  <si>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Energiebedarf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</si>
  <si>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</si>
  <si>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</si>
  <si>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</si>
  <si>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</si>
  <si>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</si>
  <si>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</si>
  <si>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</si>
  <si>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</si>
  <si>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</si>
  <si>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</si>
  <si>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</si>
  <si>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</si>
  <si>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Sportplatz</t>
  </si>
  <si>
    <t>Place de sport</t>
  </si>
  <si>
    <t>Campo sportivo</t>
  </si>
  <si>
    <t>Heures à pleine charge</t>
  </si>
  <si>
    <t>Ore a pieno carico</t>
  </si>
  <si>
    <t>Posizione</t>
  </si>
  <si>
    <t>Lingua</t>
  </si>
  <si>
    <t>Luogo</t>
  </si>
  <si>
    <t>Indirizzo</t>
  </si>
  <si>
    <t>Nome</t>
  </si>
  <si>
    <t>CAP</t>
  </si>
  <si>
    <t>Fabbisogno di electtricità</t>
  </si>
  <si>
    <t>Risparmio</t>
  </si>
  <si>
    <t>Azienda</t>
  </si>
  <si>
    <t>h/a</t>
  </si>
  <si>
    <t>Testweg 4</t>
  </si>
  <si>
    <t>Volllast-stunden</t>
  </si>
  <si>
    <t>Totale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</si>
  <si>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</si>
  <si>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</si>
  <si>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</si>
  <si>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</si>
  <si>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</si>
  <si>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</si>
  <si>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</si>
  <si>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Eingabefeld (Mehrfachauswahl)</t>
  </si>
  <si>
    <t>Beispielwerke AG</t>
  </si>
  <si>
    <t>kW</t>
  </si>
  <si>
    <t>Ne remplir qu'un seul des deux champs</t>
  </si>
  <si>
    <t>Compilare solo uno dei due campi</t>
  </si>
  <si>
    <t xml:space="preserve">Modellkennzeichnung </t>
  </si>
  <si>
    <t xml:space="preserve">Identification du modèle </t>
  </si>
  <si>
    <t xml:space="preserve">Identificazione del modello </t>
  </si>
  <si>
    <t>Marke/Hersteller</t>
  </si>
  <si>
    <t>Marque/fabricant</t>
  </si>
  <si>
    <t>Marchio/produttore</t>
  </si>
  <si>
    <t>Nur eines der beiden Felder ausfüllen</t>
  </si>
  <si>
    <t>1-Schicht, Einzelkompressor, Last-/Leerlauf</t>
  </si>
  <si>
    <t>2-Schicht, Einzelkompressor, Last-/Leerlauf</t>
  </si>
  <si>
    <t>3-Schicht, Einzelkompressor, Last-/Leerlauf</t>
  </si>
  <si>
    <t>1-Schicht, Einzelkompressor, Drehzahl-FU</t>
  </si>
  <si>
    <t>2-Schicht, Einzelkompressor, Drehzahl-FU</t>
  </si>
  <si>
    <t>3-Schicht, Einzelkompressor, Drehzahl-FU</t>
  </si>
  <si>
    <t>1 équipe/jour, compresseur unique, marche en charge/à vide</t>
  </si>
  <si>
    <t>2 équipes/jour, compresseur unique, marche en charge/à vide</t>
  </si>
  <si>
    <t>3 équipes/jour, compresseur unique, marche en charge/à vide</t>
  </si>
  <si>
    <t>1 équipes/jour, multiple compresseurs, variateur de vitesse</t>
  </si>
  <si>
    <t>2 équipes/jour, multiple compresseurs, variateur de vitesse</t>
  </si>
  <si>
    <t>3 équipes/jour, multiple compresseurs, variateur de vitesse</t>
  </si>
  <si>
    <t>1-Schicht, Mehr-Kompressoren, Drehzahl-FU</t>
  </si>
  <si>
    <t>2-Schicht, Mehr-Kompressoren, Drehzahl-FU</t>
  </si>
  <si>
    <t>3-Schicht, Mehr-Kompressoren, Drehzahl-FU</t>
  </si>
  <si>
    <t>1 turno/giorno, compressore singolo, carico/scarico</t>
  </si>
  <si>
    <t>2 turni/giorno, compressore singolo, carico/scarico</t>
  </si>
  <si>
    <t>3 turni/giorno, compressore singolo, carico/scarico</t>
  </si>
  <si>
    <t>2-Schicht, Mehr-Kompressoren, Last-/Leerlauf</t>
  </si>
  <si>
    <t>1-Schicht, Mehr-Kompressoren, Last-/Leerlauf</t>
  </si>
  <si>
    <t>3-Schicht, Mehr-Kompressoren, Last-/Leerlauf</t>
  </si>
  <si>
    <t>1 équipes/jour, compresseur uniques, variateur de vitesse</t>
  </si>
  <si>
    <t>2 équipes/jour, compresseur unique, variateur de vitesse</t>
  </si>
  <si>
    <t>3 équipes/jour, compresseur unique, variateur de vitesse</t>
  </si>
  <si>
    <t>1 équipe/jour, multiple compresseurs, marche en charge/à vide</t>
  </si>
  <si>
    <t>2 équipes/jour, multiple compresseurs, marche en charge/à vide</t>
  </si>
  <si>
    <t>3 équipes/jour, multiple compresseurs, marche en charge/à vide</t>
  </si>
  <si>
    <t>1 turno/giorno, compressori multipli, carico/scarico</t>
  </si>
  <si>
    <t>2 turni/giorno, compressori multipli, carico/scarico</t>
  </si>
  <si>
    <t>3 turni/giorno, compressori multipli, carico/scarico</t>
  </si>
  <si>
    <t>Campo di inserimento</t>
  </si>
  <si>
    <t>Campo di inserimento (scelta multipla)</t>
  </si>
  <si>
    <t>1 turno/giorno, compressore singolo con convertiore di frequenza</t>
  </si>
  <si>
    <t>2 turni/giorno, compressore singolo con convertiore di frequenza</t>
  </si>
  <si>
    <t>3 turni/giorno, compressore singolo con convertiore di frequenza</t>
  </si>
  <si>
    <t>1 turno/giorno, compressori multipli  con convertiori di frequenza</t>
  </si>
  <si>
    <t>2 turni/giorno, compressori multipli  con convertiori di frequenza</t>
  </si>
  <si>
    <t>3 turni/giorno, compressori multipli  con convertiori di frequenza</t>
  </si>
  <si>
    <t>Gesamte elektrische Leistung</t>
  </si>
  <si>
    <t>Puissance électrique totale</t>
  </si>
  <si>
    <t>Potenza elettrica totale</t>
  </si>
  <si>
    <t>Neue Anlage</t>
  </si>
  <si>
    <t>Alte Anlage</t>
  </si>
  <si>
    <t>Ancienne installation</t>
  </si>
  <si>
    <t>Nouvelle installation</t>
  </si>
  <si>
    <t>Vecchio impianto</t>
  </si>
  <si>
    <t>Nuovo impianto</t>
  </si>
  <si>
    <t>Beispiel AG</t>
  </si>
  <si>
    <t>Testweg 5c</t>
  </si>
  <si>
    <t>Consommation d'électricité</t>
  </si>
  <si>
    <t>Consumo di elettricità</t>
  </si>
  <si>
    <t xml:space="preserve">Betriebsart </t>
  </si>
  <si>
    <t xml:space="preserve">Mode d'exploitation </t>
  </si>
  <si>
    <t xml:space="preserve">Modalità operativa </t>
  </si>
  <si>
    <t>Netzabschaltung</t>
  </si>
  <si>
    <t>Leakagenreduktion</t>
  </si>
  <si>
    <t>Betriebsdruckreduktion</t>
  </si>
  <si>
    <t>Réduction des fuites</t>
  </si>
  <si>
    <t>Réduction de la pression de service</t>
  </si>
  <si>
    <t>Coupure du réseau</t>
  </si>
  <si>
    <t>Riduzione delle perdite</t>
  </si>
  <si>
    <t>Riduzione della pressione di esercizio</t>
  </si>
  <si>
    <t>Spegnimento della rete</t>
  </si>
  <si>
    <t>Einsparfaktor</t>
  </si>
  <si>
    <t>row</t>
  </si>
  <si>
    <t>val</t>
  </si>
  <si>
    <t>Anzahl behobene Leckagen</t>
  </si>
  <si>
    <t>l/min</t>
  </si>
  <si>
    <t>bar</t>
  </si>
  <si>
    <t>Reduktion Betriebsdruck</t>
  </si>
  <si>
    <t>Leckagemenge</t>
  </si>
  <si>
    <t>Numero di perdite riparate</t>
  </si>
  <si>
    <t>Quantità di perdite</t>
  </si>
  <si>
    <t>Débit de fuite</t>
  </si>
  <si>
    <t>Part de déconnexion du réseau</t>
  </si>
  <si>
    <t>Nombre de fuites traitées</t>
  </si>
  <si>
    <t>Pression de service</t>
  </si>
  <si>
    <t>Pressione di esercizio</t>
  </si>
  <si>
    <t>Betriebsdruck</t>
  </si>
  <si>
    <t>Anteil Netz-abschaltung</t>
  </si>
  <si>
    <t>Dauer der Netz-abschaltung</t>
  </si>
  <si>
    <t>Durée de déconnexion du réseau</t>
  </si>
  <si>
    <t>Tempo di disconnessione dalla rete</t>
  </si>
  <si>
    <t>Percentuale di disconnessione della rete</t>
  </si>
  <si>
    <t>M1</t>
  </si>
  <si>
    <t>Nur eine Zeile pro (unabhängige) Anlage ausfüllen</t>
  </si>
  <si>
    <t>Ne remplir qu'une seule ligne par installation (indépendante)</t>
  </si>
  <si>
    <t>Compilare solo una riga per ogni allegato (indipendente)</t>
  </si>
  <si>
    <t>Comune</t>
  </si>
  <si>
    <t>Version/Versione 1.0</t>
  </si>
  <si>
    <t>UID</t>
  </si>
  <si>
    <t xml:space="preserve">Strom-verbrauch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</si>
</sst>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sz val="11"/>
      <color theme="1"/>
      <name val="Calibri"/>
      <family val="2"/>
      <scheme val="minor"/>
    </font>
    <font>
      <b/>
      <i/>
      <sz val="10"/>
      <color rgb="FFFF000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rgb="FF000000"/>
      <name val="Arial"/>
      <family val="2"/>
    </font>
    <font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9" fontId="25" fillId="0" borderId="0" applyFont="0" applyFill="0" applyBorder="0" applyAlignment="0" applyProtection="0"/>
  </cellStyleXfs>
  <cellXfs count="90">
    <xf numFmtId="0" fontId="0" fillId="0" borderId="0" xfId="0"/>
    <xf numFmtId="0" fontId="15" fillId="0" borderId="1" xfId="0" applyFont="1" applyBorder="1" applyAlignment="1">
      <alignment vertical="center"/>
    </xf>
    <xf numFmtId="0" fontId="16" fillId="0" borderId="0" xfId="0" applyFont="1"/>
    <xf numFmtId="0" fontId="16" fillId="0" borderId="1" xfId="0" applyFont="1" applyBorder="1"/>
    <xf numFmtId="14" fontId="16" fillId="0" borderId="0" xfId="0" applyNumberFormat="1" applyFont="1"/>
    <xf numFmtId="0" fontId="17" fillId="0" borderId="0" xfId="1" applyFont="1"/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left" vertical="center" indent="1"/>
      <protection locked="0"/>
    </xf>
    <xf numFmtId="0" fontId="10" fillId="2" borderId="1" xfId="0" applyFont="1" applyFill="1" applyBorder="1" applyAlignment="1" applyProtection="1">
      <alignment horizontal="left" vertical="center" indent="1"/>
      <protection hidden="1"/>
    </xf>
    <xf numFmtId="4" fontId="10" fillId="0" borderId="1" xfId="0" applyNumberFormat="1" applyFont="1" applyBorder="1" applyAlignment="1" applyProtection="1">
      <alignment horizontal="right" vertical="center" indent="1"/>
      <protection hidden="1"/>
    </xf>
    <xf numFmtId="0" fontId="11" fillId="2" borderId="0" xfId="0" applyFont="1" applyFill="1" applyProtection="1"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left" indent="1"/>
      <protection hidden="1"/>
    </xf>
    <xf numFmtId="0" fontId="18" fillId="2" borderId="0" xfId="0" applyFont="1" applyFill="1" applyAlignment="1" applyProtection="1">
      <alignment horizontal="left" indent="1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Protection="1"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22" fillId="2" borderId="1" xfId="0" applyFont="1" applyFill="1" applyBorder="1" applyAlignment="1" applyProtection="1">
      <alignment horizontal="center" vertical="center" wrapText="1"/>
      <protection hidden="1"/>
    </xf>
    <xf numFmtId="0" fontId="22" fillId="2" borderId="1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vertical="center"/>
      <protection hidden="1"/>
    </xf>
    <xf numFmtId="0" fontId="10" fillId="2" borderId="0" xfId="0" applyFont="1" applyFill="1" applyProtection="1">
      <protection hidden="1"/>
    </xf>
    <xf numFmtId="0" fontId="8" fillId="2" borderId="0" xfId="0" applyFont="1" applyFill="1" applyProtection="1"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9" fillId="2" borderId="0" xfId="0" applyFont="1" applyFill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21" fillId="2" borderId="8" xfId="0" applyFont="1" applyFill="1" applyBorder="1" applyAlignment="1" applyProtection="1">
      <alignment vertical="center" wrapText="1"/>
      <protection hidden="1"/>
    </xf>
    <xf numFmtId="0" fontId="21" fillId="2" borderId="9" xfId="0" applyFont="1" applyFill="1" applyBorder="1" applyAlignment="1" applyProtection="1">
      <alignment vertical="center" wrapText="1"/>
      <protection hidden="1"/>
    </xf>
    <xf numFmtId="0" fontId="21" fillId="2" borderId="4" xfId="0" applyFont="1" applyFill="1" applyBorder="1" applyAlignment="1" applyProtection="1">
      <alignment horizontal="left" vertical="center" wrapText="1" indent="1"/>
      <protection hidden="1"/>
    </xf>
    <xf numFmtId="0" fontId="21" fillId="2" borderId="4" xfId="0" applyFont="1" applyFill="1" applyBorder="1" applyAlignment="1" applyProtection="1">
      <alignment horizontal="left" vertical="center" indent="1"/>
      <protection hidden="1"/>
    </xf>
    <xf numFmtId="0" fontId="21" fillId="2" borderId="3" xfId="0" applyFont="1" applyFill="1" applyBorder="1" applyAlignment="1" applyProtection="1">
      <alignment vertical="center" wrapText="1"/>
      <protection hidden="1"/>
    </xf>
    <xf numFmtId="0" fontId="21" fillId="2" borderId="2" xfId="0" applyFont="1" applyFill="1" applyBorder="1" applyAlignment="1" applyProtection="1">
      <alignment horizontal="left" vertical="center" wrapText="1" indent="1"/>
      <protection hidden="1"/>
    </xf>
    <xf numFmtId="0" fontId="21" fillId="2" borderId="2" xfId="0" applyFont="1" applyFill="1" applyBorder="1" applyAlignment="1" applyProtection="1">
      <alignment horizontal="left" vertical="center" indent="1"/>
      <protection hidden="1"/>
    </xf>
    <xf numFmtId="0" fontId="13" fillId="5" borderId="1" xfId="0" applyFont="1" applyFill="1" applyBorder="1" applyAlignment="1" applyProtection="1">
      <alignment horizontal="center" vertical="center"/>
      <protection hidden="1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3" fontId="7" fillId="2" borderId="1" xfId="0" applyNumberFormat="1" applyFont="1" applyFill="1" applyBorder="1" applyAlignment="1" applyProtection="1">
      <alignment horizontal="center" vertical="center"/>
      <protection hidden="1"/>
    </xf>
    <xf numFmtId="3" fontId="7" fillId="3" borderId="1" xfId="0" applyNumberFormat="1" applyFont="1" applyFill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wrapText="1"/>
    </xf>
    <xf numFmtId="0" fontId="10" fillId="5" borderId="1" xfId="0" applyFont="1" applyFill="1" applyBorder="1" applyAlignment="1" applyProtection="1">
      <alignment horizontal="left" vertical="center" indent="1"/>
      <protection locked="0"/>
    </xf>
    <xf numFmtId="0" fontId="24" fillId="2" borderId="0" xfId="0" applyFont="1" applyFill="1" applyAlignment="1" applyProtection="1">
      <alignment vertic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14" fontId="10" fillId="3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21" fillId="2" borderId="8" xfId="0" applyFont="1" applyFill="1" applyBorder="1" applyAlignment="1" applyProtection="1">
      <alignment horizontal="left" vertical="center" inden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9" fontId="5" fillId="3" borderId="1" xfId="2" applyFont="1" applyFill="1" applyBorder="1" applyAlignment="1" applyProtection="1">
      <alignment horizontal="center" vertical="center"/>
      <protection locked="0"/>
    </xf>
    <xf numFmtId="0" fontId="27" fillId="4" borderId="0" xfId="0" applyFont="1" applyFill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28" fillId="4" borderId="1" xfId="0" applyFont="1" applyFill="1" applyBorder="1" applyAlignment="1" applyProtection="1">
      <alignment horizontal="right" vertical="center" indent="1"/>
      <protection hidden="1"/>
    </xf>
    <xf numFmtId="3" fontId="5" fillId="3" borderId="1" xfId="0" applyNumberFormat="1" applyFont="1" applyFill="1" applyBorder="1" applyAlignment="1" applyProtection="1">
      <alignment horizontal="center" vertical="center"/>
      <protection locked="0"/>
    </xf>
    <xf numFmtId="0" fontId="26" fillId="2" borderId="8" xfId="0" applyFont="1" applyFill="1" applyBorder="1" applyAlignment="1" applyProtection="1">
      <alignment vertical="center"/>
      <protection hidden="1"/>
    </xf>
    <xf numFmtId="0" fontId="26" fillId="6" borderId="8" xfId="0" applyFont="1" applyFill="1" applyBorder="1" applyAlignment="1" applyProtection="1">
      <alignment horizontal="center" vertical="center" wrapText="1"/>
      <protection hidden="1"/>
    </xf>
    <xf numFmtId="0" fontId="9" fillId="2" borderId="5" xfId="0" applyFont="1" applyFill="1" applyBorder="1" applyAlignment="1" applyProtection="1">
      <alignment vertical="center"/>
      <protection hidden="1"/>
    </xf>
    <xf numFmtId="0" fontId="9" fillId="2" borderId="7" xfId="0" applyFont="1" applyFill="1" applyBorder="1" applyAlignment="1" applyProtection="1">
      <alignment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12" fillId="0" borderId="8" xfId="0" applyFont="1" applyBorder="1" applyProtection="1">
      <protection hidden="1"/>
    </xf>
    <xf numFmtId="0" fontId="12" fillId="4" borderId="0" xfId="0" applyFont="1" applyFill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19" fillId="4" borderId="0" xfId="0" applyFont="1" applyFill="1" applyAlignment="1" applyProtection="1">
      <alignment horizontal="center" vertical="center" wrapText="1"/>
      <protection hidden="1"/>
    </xf>
    <xf numFmtId="0" fontId="22" fillId="7" borderId="10" xfId="0" applyFont="1" applyFill="1" applyBorder="1" applyAlignment="1" applyProtection="1">
      <alignment horizontal="center" vertical="center"/>
      <protection hidden="1"/>
    </xf>
    <xf numFmtId="0" fontId="29" fillId="7" borderId="11" xfId="0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 wrapText="1"/>
      <protection hidden="1"/>
    </xf>
    <xf numFmtId="0" fontId="18" fillId="4" borderId="0" xfId="0" applyFont="1" applyFill="1" applyAlignment="1" applyProtection="1">
      <alignment horizontal="center" vertical="center"/>
      <protection hidden="1"/>
    </xf>
    <xf numFmtId="0" fontId="22" fillId="0" borderId="12" xfId="0" applyFont="1" applyBorder="1" applyAlignment="1" applyProtection="1">
      <alignment horizontal="center" vertical="center"/>
      <protection hidden="1"/>
    </xf>
    <xf numFmtId="0" fontId="22" fillId="0" borderId="13" xfId="0" applyFont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164" fontId="5" fillId="0" borderId="1" xfId="2" applyNumberFormat="1" applyFont="1" applyFill="1" applyBorder="1" applyAlignment="1" applyProtection="1">
      <alignment horizontal="center" vertical="center"/>
      <protection hidden="1"/>
    </xf>
    <xf numFmtId="0" fontId="11" fillId="0" borderId="0" xfId="0" applyFont="1" applyProtection="1">
      <protection hidden="1"/>
    </xf>
    <xf numFmtId="0" fontId="13" fillId="2" borderId="4" xfId="0" applyFont="1" applyFill="1" applyBorder="1" applyAlignment="1" applyProtection="1">
      <alignment vertical="center"/>
      <protection hidden="1"/>
    </xf>
    <xf numFmtId="0" fontId="13" fillId="2" borderId="8" xfId="0" applyFont="1" applyFill="1" applyBorder="1" applyAlignment="1" applyProtection="1">
      <alignment vertical="center"/>
      <protection hidden="1"/>
    </xf>
    <xf numFmtId="0" fontId="13" fillId="2" borderId="8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4" fontId="13" fillId="8" borderId="1" xfId="0" applyNumberFormat="1" applyFont="1" applyFill="1" applyBorder="1" applyAlignment="1" applyProtection="1">
      <alignment horizontal="center" vertical="center"/>
      <protection hidden="1"/>
    </xf>
    <xf numFmtId="0" fontId="11" fillId="4" borderId="0" xfId="0" applyFont="1" applyFill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center"/>
      <protection hidden="1"/>
    </xf>
    <xf numFmtId="9" fontId="10" fillId="3" borderId="1" xfId="2" applyFont="1" applyFill="1" applyBorder="1" applyAlignment="1" applyProtection="1">
      <alignment horizontal="center" vertical="center"/>
      <protection locked="0"/>
    </xf>
    <xf numFmtId="3" fontId="10" fillId="3" borderId="1" xfId="0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left" vertical="center" indent="1"/>
      <protection locked="0"/>
    </xf>
    <xf numFmtId="0" fontId="7" fillId="3" borderId="1" xfId="0" applyFont="1" applyFill="1" applyBorder="1" applyAlignment="1" applyProtection="1">
      <alignment horizontal="left" vertical="center" indent="1"/>
      <protection locked="0"/>
    </xf>
    <xf numFmtId="0" fontId="4" fillId="3" borderId="1" xfId="0" applyFont="1" applyFill="1" applyBorder="1" applyAlignment="1" applyProtection="1">
      <alignment horizontal="left" vertical="center" indent="1"/>
      <protection locked="0"/>
    </xf>
    <xf numFmtId="0" fontId="2" fillId="3" borderId="1" xfId="0" applyFont="1" applyFill="1" applyBorder="1" applyAlignment="1" applyProtection="1">
      <alignment horizontal="left" vertical="center" indent="1"/>
      <protection locked="0"/>
    </xf>
    <xf numFmtId="0" fontId="13" fillId="5" borderId="1" xfId="0" applyFont="1" applyFill="1" applyBorder="1" applyAlignment="1" applyProtection="1">
      <alignment horizontal="center" vertical="center"/>
      <protection locked="0"/>
    </xf>
    <xf numFmtId="0" fontId="30" fillId="2" borderId="1" xfId="1" applyFont="1" applyFill="1" applyBorder="1" applyAlignment="1" applyProtection="1">
      <alignment horizontal="center" vertical="center" wrapText="1"/>
      <protection hidden="1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99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138"/>
  <sheetViews>
    <sheetView tabSelected="1" zoomScaleNormal="100" workbookViewId="0">
      <pane ySplit="11" topLeftCell="A12" activePane="bottomLeft" state="frozen"/>
      <selection pane="bottomLeft" activeCell="F10" sqref="F10"/>
    </sheetView>
  </sheetViews>
  <sheetFormatPr defaultColWidth="0" defaultRowHeight="14.25" x14ac:dyDescent="0.2"/>
  <cols>
    <col min="1" max="1" width="5.7109375" style="10" customWidth="1"/>
    <col min="2" max="2" width="5.7109375" style="80" customWidth="1"/>
    <col min="3" max="4" width="25.7109375" style="10" customWidth="1"/>
    <col min="5" max="5" width="8.28515625" style="10" customWidth="1"/>
    <col min="6" max="6" width="25.7109375" style="10" customWidth="1"/>
    <col min="7" max="9" width="13.28515625" style="10" customWidth="1"/>
    <col min="10" max="10" width="60.7109375" style="10" customWidth="1"/>
    <col min="11" max="15" width="13.28515625" style="10" customWidth="1"/>
    <col min="16" max="16" width="13.28515625" style="80" customWidth="1"/>
    <col min="17" max="19" width="13.28515625" style="10" customWidth="1"/>
    <col min="20" max="20" width="20.7109375" style="10" customWidth="1"/>
    <col min="21" max="21" width="25.7109375" style="10" customWidth="1"/>
    <col min="22" max="22" width="8.28515625" style="10" customWidth="1"/>
    <col min="23" max="23" width="25.7109375" style="10" customWidth="1"/>
    <col min="24" max="24" width="15.7109375" style="80" customWidth="1"/>
    <col min="25" max="25" width="15.7109375" style="10" customWidth="1"/>
    <col min="26" max="26" width="5.7109375" style="10" customWidth="1"/>
    <col min="27" max="30" width="5.7109375" style="79" hidden="1" customWidth="1"/>
    <col min="31" max="65" width="9.140625" style="10" hidden="1" customWidth="1"/>
    <col min="66" max="66" width="0" style="10" hidden="1" customWidth="1"/>
    <col min="67" max="16384" width="9.140625" style="10" hidden="1"/>
  </cols>
  <sheetData>
    <row r="1" spans="1:42" s="57" customFormat="1" ht="12.75" x14ac:dyDescent="0.2">
      <c r="A1" s="42"/>
      <c r="B1" s="22">
        <f>IF(B2="D", 1, IF(B2="F", 2, 3))</f>
        <v>1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  <c r="Q1" s="42"/>
      <c r="R1" s="42"/>
      <c r="S1" s="42"/>
      <c r="T1" s="42"/>
      <c r="U1" s="42"/>
      <c r="V1" s="42"/>
      <c r="W1" s="42"/>
      <c r="X1" s="43"/>
      <c r="Y1" s="42"/>
      <c r="Z1" s="42"/>
      <c r="AA1" s="56"/>
      <c r="AB1" s="56"/>
      <c r="AC1" s="56"/>
      <c r="AD1" s="56"/>
    </row>
    <row r="2" spans="1:42" s="57" customFormat="1" ht="12.75" x14ac:dyDescent="0.2">
      <c r="A2" s="42"/>
      <c r="B2" s="88" t="s">
        <v>4469</v>
      </c>
      <c r="C2" s="12" t="str" cm="1">
        <f t="array" ref="C2">INDEX(Trad, 1, $B$1)</f>
        <v>Sprache</v>
      </c>
      <c r="D2" s="13" t="s">
        <v>4623</v>
      </c>
      <c r="E2" s="42"/>
      <c r="F2" s="42"/>
      <c r="G2" s="22"/>
      <c r="H2" s="42"/>
      <c r="I2" s="22"/>
      <c r="J2" s="22"/>
      <c r="K2" s="22"/>
      <c r="L2" s="42"/>
      <c r="M2" s="22"/>
      <c r="N2" s="22"/>
      <c r="O2" s="22"/>
      <c r="P2" s="22"/>
      <c r="Q2" s="22"/>
      <c r="R2" s="22"/>
      <c r="S2" s="42"/>
      <c r="T2" s="42"/>
      <c r="U2" s="42"/>
      <c r="V2" s="42"/>
      <c r="W2" s="42"/>
      <c r="X2" s="43"/>
      <c r="Y2" s="42"/>
      <c r="Z2" s="42"/>
      <c r="AA2" s="56"/>
      <c r="AB2" s="56"/>
      <c r="AC2" s="56"/>
      <c r="AD2" s="56"/>
    </row>
    <row r="3" spans="1:42" s="59" customFormat="1" ht="4.9000000000000004" customHeight="1" x14ac:dyDescent="0.2">
      <c r="A3" s="21"/>
      <c r="B3" s="21"/>
      <c r="C3" s="12"/>
      <c r="D3" s="12"/>
      <c r="E3" s="21"/>
      <c r="F3" s="21"/>
      <c r="G3" s="22"/>
      <c r="H3" s="21"/>
      <c r="I3" s="22"/>
      <c r="J3" s="22"/>
      <c r="K3" s="22"/>
      <c r="L3" s="21"/>
      <c r="M3" s="22"/>
      <c r="N3" s="22"/>
      <c r="O3" s="22"/>
      <c r="P3" s="22"/>
      <c r="Q3" s="22"/>
      <c r="R3" s="22"/>
      <c r="S3" s="21"/>
      <c r="T3" s="21"/>
      <c r="U3" s="21"/>
      <c r="V3" s="21"/>
      <c r="W3" s="21"/>
      <c r="X3" s="40"/>
      <c r="Y3" s="21"/>
      <c r="Z3" s="21"/>
      <c r="AA3" s="58"/>
      <c r="AB3" s="58"/>
      <c r="AC3" s="58"/>
      <c r="AD3" s="58"/>
    </row>
    <row r="4" spans="1:42" s="57" customFormat="1" ht="12.75" x14ac:dyDescent="0.2">
      <c r="A4" s="42"/>
      <c r="B4" s="11"/>
      <c r="C4" s="13" t="str" cm="1">
        <f t="array" ref="C4">INDEX(Trad, 7, $B$1)</f>
        <v>Eingabefeld</v>
      </c>
      <c r="D4" s="12"/>
      <c r="E4" s="42"/>
      <c r="F4" s="42"/>
      <c r="G4" s="22"/>
      <c r="H4" s="42"/>
      <c r="I4" s="22"/>
      <c r="J4" s="22"/>
      <c r="K4" s="22"/>
      <c r="L4" s="42"/>
      <c r="M4" s="22"/>
      <c r="N4" s="22"/>
      <c r="O4" s="22"/>
      <c r="P4" s="22"/>
      <c r="Q4" s="22"/>
      <c r="R4" s="22"/>
      <c r="S4" s="42"/>
      <c r="T4" s="42"/>
      <c r="U4" s="42"/>
      <c r="V4" s="42"/>
      <c r="W4" s="42"/>
      <c r="X4" s="43"/>
      <c r="Y4" s="42"/>
      <c r="Z4" s="42"/>
      <c r="AA4" s="56"/>
      <c r="AB4" s="56"/>
      <c r="AC4" s="56"/>
      <c r="AD4" s="56"/>
    </row>
    <row r="5" spans="1:42" s="57" customFormat="1" ht="12.75" x14ac:dyDescent="0.2">
      <c r="A5" s="42"/>
      <c r="B5" s="33"/>
      <c r="C5" s="13" t="str" cm="1">
        <f t="array" ref="C5">INDEX(Trad, 17, $B$1)</f>
        <v>Eingabefeld (Mehrfachauswahl)</v>
      </c>
      <c r="D5" s="13"/>
      <c r="E5" s="42"/>
      <c r="F5" s="42"/>
      <c r="G5" s="22"/>
      <c r="H5" s="42"/>
      <c r="I5" s="22"/>
      <c r="J5" s="22"/>
      <c r="K5" s="22"/>
      <c r="L5" s="42"/>
      <c r="M5" s="22"/>
      <c r="N5" s="22"/>
      <c r="O5" s="22"/>
      <c r="P5" s="22"/>
      <c r="Q5" s="22"/>
      <c r="R5" s="22"/>
      <c r="S5" s="42"/>
      <c r="T5" s="42"/>
      <c r="U5" s="42"/>
      <c r="V5" s="42"/>
      <c r="W5" s="42"/>
      <c r="X5" s="43"/>
      <c r="Y5" s="42"/>
      <c r="Z5" s="42"/>
      <c r="AA5" s="56"/>
      <c r="AB5" s="56"/>
      <c r="AC5" s="56"/>
      <c r="AD5" s="56"/>
    </row>
    <row r="6" spans="1:42" s="57" customFormat="1" ht="12.75" x14ac:dyDescent="0.2">
      <c r="A6" s="42"/>
      <c r="B6" s="14"/>
      <c r="C6" s="13" t="str" cm="1">
        <f t="array" ref="C6">INDEX(Trad, 8, $B$1)</f>
        <v>Berechnetetes Feld</v>
      </c>
      <c r="D6" s="13"/>
      <c r="E6" s="42"/>
      <c r="F6" s="42"/>
      <c r="G6" s="22"/>
      <c r="H6" s="42"/>
      <c r="I6" s="22"/>
      <c r="J6" s="22"/>
      <c r="K6" s="22"/>
      <c r="L6" s="42"/>
      <c r="M6" s="22"/>
      <c r="N6" s="22"/>
      <c r="O6" s="22"/>
      <c r="P6" s="22"/>
      <c r="Q6" s="22"/>
      <c r="R6" s="22"/>
      <c r="S6" s="42"/>
      <c r="T6" s="42"/>
      <c r="U6" s="42"/>
      <c r="V6" s="42"/>
      <c r="W6" s="42"/>
      <c r="X6" s="43"/>
      <c r="Y6" s="42"/>
      <c r="Z6" s="42"/>
      <c r="AA6" s="56"/>
      <c r="AB6" s="56"/>
      <c r="AC6" s="56"/>
      <c r="AD6" s="56"/>
    </row>
    <row r="7" spans="1:42" s="57" customFormat="1" ht="12.75" x14ac:dyDescent="0.2">
      <c r="A7" s="42"/>
      <c r="B7" s="49"/>
      <c r="C7" s="13" t="str" cm="1">
        <f t="array" ref="C7">INDEX(Trad, 9, $B$1)</f>
        <v>Gespertes Feld</v>
      </c>
      <c r="D7" s="13"/>
      <c r="E7" s="42"/>
      <c r="F7" s="42"/>
      <c r="G7" s="22"/>
      <c r="H7" s="42"/>
      <c r="I7" s="22"/>
      <c r="J7" s="22"/>
      <c r="K7" s="22"/>
      <c r="L7" s="42"/>
      <c r="M7" s="22"/>
      <c r="N7" s="22"/>
      <c r="O7" s="22"/>
      <c r="P7" s="22"/>
      <c r="Q7" s="22"/>
      <c r="R7" s="22"/>
      <c r="S7" s="42"/>
      <c r="T7" s="42"/>
      <c r="U7" s="42"/>
      <c r="V7" s="42"/>
      <c r="W7" s="42"/>
      <c r="X7" s="43"/>
      <c r="Y7" s="42"/>
      <c r="Z7" s="42"/>
      <c r="AA7" s="56"/>
      <c r="AB7" s="56"/>
      <c r="AC7" s="56"/>
      <c r="AD7" s="56"/>
    </row>
    <row r="8" spans="1:42" s="57" customFormat="1" ht="12.75" x14ac:dyDescent="0.2">
      <c r="A8" s="42"/>
      <c r="B8" s="43"/>
      <c r="C8" s="12"/>
      <c r="D8" s="12"/>
      <c r="E8" s="42"/>
      <c r="F8" s="42"/>
      <c r="G8" s="22"/>
      <c r="H8" s="42"/>
      <c r="I8" s="22"/>
      <c r="J8" s="22"/>
      <c r="K8" s="22"/>
      <c r="L8" s="42"/>
      <c r="M8" s="22"/>
      <c r="N8" s="22"/>
      <c r="O8" s="22"/>
      <c r="P8" s="22"/>
      <c r="Q8" s="22"/>
      <c r="R8" s="22"/>
      <c r="S8" s="42"/>
      <c r="T8" s="42"/>
      <c r="U8" s="42"/>
      <c r="V8" s="42"/>
      <c r="W8" s="42"/>
      <c r="X8" s="43"/>
      <c r="Y8" s="42"/>
      <c r="Z8" s="42"/>
      <c r="AA8" s="56"/>
      <c r="AB8" s="56"/>
      <c r="AC8" s="56"/>
      <c r="AD8" s="56"/>
    </row>
    <row r="9" spans="1:42" s="62" customFormat="1" ht="35.1" customHeight="1" thickBot="1" x14ac:dyDescent="0.3">
      <c r="A9" s="15"/>
      <c r="B9" s="53"/>
      <c r="C9" s="28" t="str" cm="1">
        <f t="array" ref="C9">INDEX(Trad, 2, $B$1)</f>
        <v>Standort</v>
      </c>
      <c r="D9" s="51" t="str" cm="1">
        <f t="array" ref="D9">INDEX(Trad, 19, $B$1)</f>
        <v>Nur eine Zeile pro (unabhängige) Anlage ausfüllen</v>
      </c>
      <c r="E9" s="26"/>
      <c r="F9" s="27"/>
      <c r="G9" s="29" t="str" cm="1">
        <f t="array" ref="G9">INDEX(Trad, 3, $B$1)</f>
        <v>Alte Anlage</v>
      </c>
      <c r="H9" s="60"/>
      <c r="I9" s="52" t="str" cm="1">
        <f t="array" ref="I9">INDEX(Trad, 34, $B$1)</f>
        <v>Nur eines der beiden Felder ausfüllen</v>
      </c>
      <c r="J9" s="52"/>
      <c r="K9" s="26"/>
      <c r="L9" s="27"/>
      <c r="M9" s="29" t="str" cm="1">
        <f t="array" ref="M9">INDEX(Trad, 4, $B$1)</f>
        <v>Neue Anlage</v>
      </c>
      <c r="N9" s="44"/>
      <c r="O9" s="44"/>
      <c r="P9" s="52" t="str" cm="1">
        <f t="array" ref="P9">INDEX(Trad, 34, $B$1)</f>
        <v>Nur eines der beiden Felder ausfüllen</v>
      </c>
      <c r="Q9" s="52"/>
      <c r="R9" s="60"/>
      <c r="S9" s="27"/>
      <c r="T9" s="31" t="str" cm="1">
        <f t="array" ref="T9">INDEX(Trad, 5, $B$1)</f>
        <v>Unternehmen</v>
      </c>
      <c r="U9" s="30"/>
      <c r="V9" s="30"/>
      <c r="W9" s="27"/>
      <c r="X9" s="32" t="str" cm="1">
        <f t="array" ref="X9">INDEX(Trad, 26, $B$1)</f>
        <v>Einsparungen</v>
      </c>
      <c r="Y9" s="27"/>
      <c r="Z9" s="15"/>
      <c r="AA9" s="61"/>
      <c r="AB9" s="61"/>
      <c r="AC9" s="61"/>
      <c r="AD9" s="61"/>
    </row>
    <row r="10" spans="1:42" s="66" customFormat="1" ht="60" customHeight="1" thickBot="1" x14ac:dyDescent="0.3">
      <c r="A10" s="23"/>
      <c r="B10" s="54"/>
      <c r="C10" s="24" t="str" cm="1">
        <f t="array" ref="C10">INDEX(Trad, 14, $B$1)</f>
        <v>Name</v>
      </c>
      <c r="D10" s="24" t="str" cm="1">
        <f t="array" ref="D10">INDEX(Trad, 12, $B$1)</f>
        <v>Adresse</v>
      </c>
      <c r="E10" s="24" t="str" cm="1">
        <f t="array" ref="E10">INDEX(Trad, 15, $B$1)</f>
        <v>PLZ</v>
      </c>
      <c r="F10" s="24" t="str" cm="1">
        <f t="array" ref="F10">INDEX(Trad, 18, $B$1)</f>
        <v>Gemeinde</v>
      </c>
      <c r="G10" s="24" t="str" cm="1">
        <f t="array" ref="G10">INDEX(Trad, 30, $B$1)</f>
        <v>Gesamte elektrische Leistung</v>
      </c>
      <c r="H10" s="24" t="str" cm="1">
        <f t="array" ref="H10">INDEX(Trad, 31, $B$1)</f>
        <v>Betriebsdruck</v>
      </c>
      <c r="I10" s="24" t="str" cm="1">
        <f t="array" ref="I10">INDEX(Trad, 33, $B$1)</f>
        <v xml:space="preserve">Strom-verbrauch </v>
      </c>
      <c r="J10" s="24" t="str" cm="1">
        <f t="array" ref="J10">INDEX(Trad, 32, $B$1)</f>
        <v xml:space="preserve">Betriebsart </v>
      </c>
      <c r="K10" s="24" t="str" cm="1">
        <f t="array" ref="K10">INDEX(Trad, 22, $B$1)</f>
        <v>Volllast-stunden</v>
      </c>
      <c r="L10" s="24" t="str" cm="1">
        <f t="array" ref="L10">INDEX(Trad, 20, $B$1)</f>
        <v>Energiebedarf</v>
      </c>
      <c r="M10" s="24" t="str" cm="1">
        <f t="array" ref="M10">INDEX(Trad, 38, $B$1)</f>
        <v>Anteil Netz-abschaltung</v>
      </c>
      <c r="N10" s="24" t="str" cm="1">
        <f t="array" ref="N10">INDEX(Trad, 39, $B$1)</f>
        <v>Dauer der Netz-abschaltung</v>
      </c>
      <c r="O10" s="24" t="str" cm="1">
        <f t="array" ref="O10">INDEX(Trad, 37, $B$1)</f>
        <v>Reduktion Betriebsdruck</v>
      </c>
      <c r="P10" s="24" t="str" cm="1">
        <f t="array" ref="P10">INDEX(Trad, 35, $B$1)</f>
        <v>Anzahl behobene Leckagen</v>
      </c>
      <c r="Q10" s="24" t="str" cm="1">
        <f t="array" ref="Q10">INDEX(Trad, 36, $B$1)</f>
        <v>Leckagemenge</v>
      </c>
      <c r="R10" s="45" t="s">
        <v>4597</v>
      </c>
      <c r="S10" s="24" t="str" cm="1">
        <f t="array" ref="S10">INDEX(Trad, 20, $B$1)</f>
        <v>Energiebedarf</v>
      </c>
      <c r="T10" s="89" t="s">
        <v>4624</v>
      </c>
      <c r="U10" s="24" t="str" cm="1">
        <f t="array" ref="U10">INDEX(Trad, 14, $B$1)</f>
        <v>Name</v>
      </c>
      <c r="V10" s="24" t="str" cm="1">
        <f t="array" ref="V10">INDEX(Trad, 15, $B$1)</f>
        <v>PLZ</v>
      </c>
      <c r="W10" s="24" t="str" cm="1">
        <f t="array" ref="W10">INDEX(Trad, 18, $B$1)</f>
        <v>Gemeinde</v>
      </c>
      <c r="X10" s="24" t="str" cm="1">
        <f t="array" ref="X10">INDEX(Trad, 16, $B$1)</f>
        <v>Datum Inbetriebnahme</v>
      </c>
      <c r="Y10" s="24" t="str" cm="1">
        <f t="array" ref="Y10">INDEX(Trad, 26, $B$1)</f>
        <v>Einsparungen</v>
      </c>
      <c r="Z10" s="23"/>
      <c r="AA10" s="63" t="s">
        <v>4618</v>
      </c>
      <c r="AB10" s="63" t="s">
        <v>4598</v>
      </c>
      <c r="AC10" s="63" t="s">
        <v>4599</v>
      </c>
      <c r="AD10" s="63" t="s">
        <v>4599</v>
      </c>
      <c r="AE10" s="64">
        <v>4</v>
      </c>
      <c r="AF10" s="65">
        <v>5</v>
      </c>
      <c r="AG10" s="65">
        <v>6</v>
      </c>
      <c r="AH10" s="65">
        <v>7</v>
      </c>
      <c r="AI10" s="65">
        <v>8</v>
      </c>
      <c r="AJ10" s="65">
        <v>9</v>
      </c>
      <c r="AK10" s="65">
        <v>10</v>
      </c>
      <c r="AL10" s="65">
        <v>11</v>
      </c>
      <c r="AM10" s="65">
        <v>12</v>
      </c>
      <c r="AN10" s="65">
        <v>13</v>
      </c>
      <c r="AO10" s="65">
        <v>14</v>
      </c>
      <c r="AP10" s="65">
        <v>15</v>
      </c>
    </row>
    <row r="11" spans="1:42" s="70" customFormat="1" ht="15" customHeight="1" thickBot="1" x14ac:dyDescent="0.3">
      <c r="A11" s="16"/>
      <c r="B11" s="55" t="s">
        <v>4466</v>
      </c>
      <c r="C11" s="17" t="s">
        <v>2</v>
      </c>
      <c r="D11" s="17" t="s">
        <v>2</v>
      </c>
      <c r="E11" s="18" t="s">
        <v>2</v>
      </c>
      <c r="F11" s="18" t="s">
        <v>2</v>
      </c>
      <c r="G11" s="17" t="s">
        <v>4524</v>
      </c>
      <c r="H11" s="17" t="s">
        <v>4602</v>
      </c>
      <c r="I11" s="17" t="s">
        <v>4464</v>
      </c>
      <c r="J11" s="17" t="s">
        <v>2</v>
      </c>
      <c r="K11" s="17" t="s">
        <v>4511</v>
      </c>
      <c r="L11" s="17" t="s">
        <v>4464</v>
      </c>
      <c r="M11" s="17" t="s">
        <v>2</v>
      </c>
      <c r="N11" s="17" t="s">
        <v>4511</v>
      </c>
      <c r="O11" s="17" t="s">
        <v>4602</v>
      </c>
      <c r="P11" s="17" t="s">
        <v>2</v>
      </c>
      <c r="Q11" s="17" t="s">
        <v>4601</v>
      </c>
      <c r="R11" s="17" t="s">
        <v>2</v>
      </c>
      <c r="S11" s="17" t="s">
        <v>4464</v>
      </c>
      <c r="T11" s="18" t="s">
        <v>2</v>
      </c>
      <c r="U11" s="18" t="s">
        <v>2</v>
      </c>
      <c r="V11" s="18" t="s">
        <v>2</v>
      </c>
      <c r="W11" s="18" t="s">
        <v>2</v>
      </c>
      <c r="X11" s="18" t="s">
        <v>2</v>
      </c>
      <c r="Y11" s="18" t="s">
        <v>4465</v>
      </c>
      <c r="Z11" s="19"/>
      <c r="AA11" s="67"/>
      <c r="AB11" s="67"/>
      <c r="AC11" s="67"/>
      <c r="AD11" s="67"/>
      <c r="AE11" s="68">
        <v>5.12</v>
      </c>
      <c r="AF11" s="69">
        <v>5.56</v>
      </c>
      <c r="AG11" s="69">
        <v>5.81</v>
      </c>
      <c r="AH11" s="69">
        <v>6.13</v>
      </c>
      <c r="AI11" s="69">
        <v>6.48</v>
      </c>
      <c r="AJ11" s="69">
        <v>6.94</v>
      </c>
      <c r="AK11" s="69">
        <v>7.32</v>
      </c>
      <c r="AL11" s="69">
        <v>7.73</v>
      </c>
      <c r="AM11" s="69">
        <v>8.18</v>
      </c>
      <c r="AN11" s="69">
        <v>8.8800000000000008</v>
      </c>
      <c r="AO11" s="69">
        <v>9.56</v>
      </c>
      <c r="AP11" s="69">
        <v>10.1</v>
      </c>
    </row>
    <row r="12" spans="1:42" s="73" customFormat="1" ht="14.25" customHeight="1" x14ac:dyDescent="0.2">
      <c r="A12" s="39" cm="1">
        <f t="array" ref="A12">IFERROR(INDEX(Operation, IFERROR(MATCH($J12, Y!$B$40:$B$51, 0), IFERROR(MATCH($J12, Y!$C$40:$C$51, 0), MATCH($J12, Y!$D$40:$D$51, 0))), 4), 0)</f>
        <v>3000</v>
      </c>
      <c r="B12" s="71">
        <v>1</v>
      </c>
      <c r="C12" s="84" t="s">
        <v>4523</v>
      </c>
      <c r="D12" s="85" t="s">
        <v>4512</v>
      </c>
      <c r="E12" s="34">
        <v>6900</v>
      </c>
      <c r="F12" s="8" t="str">
        <f>IF(ISBLANK(E12), "", VLOOKUP(E12, Z!$A$2:$C$4127, 3, FALSE))</f>
        <v>Lugano</v>
      </c>
      <c r="G12" s="25">
        <v>30</v>
      </c>
      <c r="H12" s="36">
        <v>8</v>
      </c>
      <c r="I12" s="36"/>
      <c r="J12" s="38" t="s">
        <v>4547</v>
      </c>
      <c r="K12" s="35">
        <f t="shared" ref="K12:K43" si="0">IFERROR(IF(ISBLANK(J12), I12/G12, $A12), "-")</f>
        <v>3000</v>
      </c>
      <c r="L12" s="35">
        <f t="shared" ref="L12:L43" si="1">IF(ISNUMBER($K12), $K12*$G12, $I12)</f>
        <v>90000</v>
      </c>
      <c r="M12" s="46"/>
      <c r="N12" s="50"/>
      <c r="O12" s="48"/>
      <c r="P12" s="48"/>
      <c r="Q12" s="50">
        <v>250</v>
      </c>
      <c r="R12" s="72">
        <f>MIN(0.2, IF(AND(M12&gt;0,N12&gt;0), AA12, 0) + IF(O12&gt;0, O12*AB12, 0) + IF(P12&gt;0, MIN(0.03, P12*AC12), 0) +IF(Q12&gt;0, Q12*AD12/1000*K12/L12))</f>
        <v>5.3999999999999999E-2</v>
      </c>
      <c r="S12" s="35">
        <f>(1 - R12) * $L12</f>
        <v>85140</v>
      </c>
      <c r="T12" s="6" t="s">
        <v>4463</v>
      </c>
      <c r="U12" s="7" t="s">
        <v>3</v>
      </c>
      <c r="V12" s="34">
        <v>8215</v>
      </c>
      <c r="W12" s="8" t="str">
        <f>IF(ISBLANK(V12), "", VLOOKUP(V12, Z!$A$2:$C$4127, 3, FALSE))</f>
        <v>Hallau</v>
      </c>
      <c r="X12" s="41">
        <v>45575</v>
      </c>
      <c r="Y12" s="9">
        <f t="shared" ref="Y12:Y43" si="2">3*0.75*(L12-S12)/1000</f>
        <v>10.935</v>
      </c>
      <c r="Z12" s="20"/>
      <c r="AA12" s="47">
        <v>0.15</v>
      </c>
      <c r="AB12" s="47">
        <v>0.06</v>
      </c>
      <c r="AC12" s="47">
        <v>2E-3</v>
      </c>
      <c r="AD12" s="47">
        <f>IFERROR(HLOOKUP(H12-O12, $AE$10:$AP$11, 2, FALSE), 0)</f>
        <v>6.48</v>
      </c>
    </row>
    <row r="13" spans="1:42" s="73" customFormat="1" x14ac:dyDescent="0.2">
      <c r="A13" s="39" cm="1">
        <f t="array" ref="A13">IFERROR(INDEX(Operation, IFERROR(MATCH($J13, Y!$B$40:$B$51, 0), IFERROR(MATCH($J13, Y!$C$40:$C$51, 0), MATCH($J13, Y!$D$40:$D$51, 0))), 4), 0)</f>
        <v>0</v>
      </c>
      <c r="B13" s="71">
        <v>2</v>
      </c>
      <c r="C13" s="86" t="s">
        <v>4581</v>
      </c>
      <c r="D13" s="86" t="s">
        <v>4582</v>
      </c>
      <c r="E13" s="34">
        <v>8004</v>
      </c>
      <c r="F13" s="8" t="str">
        <f>IF(ISBLANK(E13), "", VLOOKUP(E13, Z!$A$2:$C$4127, 3, FALSE))</f>
        <v>Zürich</v>
      </c>
      <c r="G13" s="25">
        <v>75</v>
      </c>
      <c r="H13" s="36">
        <v>6</v>
      </c>
      <c r="I13" s="36">
        <v>125000</v>
      </c>
      <c r="J13" s="38"/>
      <c r="K13" s="35">
        <f t="shared" si="0"/>
        <v>1666.6666666666667</v>
      </c>
      <c r="L13" s="35">
        <f t="shared" si="1"/>
        <v>125000</v>
      </c>
      <c r="M13" s="46">
        <v>0.8</v>
      </c>
      <c r="N13" s="50">
        <v>3050</v>
      </c>
      <c r="O13" s="48">
        <v>1</v>
      </c>
      <c r="P13" s="48"/>
      <c r="Q13" s="50"/>
      <c r="R13" s="72">
        <f t="shared" ref="R13:R76" si="3">MIN(0.2, IF(AND(M13&gt;0,N13&gt;0), AA13, 0) + IF(O13&gt;0, O13*AB13, 0) + IF(P13&gt;0, MIN(0.03, P13*AC13), 0) +IF(Q13&gt;0, Q13*AD13/1000*K13/L13))</f>
        <v>0.2</v>
      </c>
      <c r="S13" s="35">
        <f t="shared" ref="S13:S76" si="4">(1 - R13) * $L13</f>
        <v>100000</v>
      </c>
      <c r="T13" s="6" t="s">
        <v>4463</v>
      </c>
      <c r="U13" s="7" t="s">
        <v>3</v>
      </c>
      <c r="V13" s="34">
        <v>8215</v>
      </c>
      <c r="W13" s="8" t="str">
        <f>IF(ISBLANK(V13), "", VLOOKUP(V13, Z!$A$2:$C$4127, 3, FALSE))</f>
        <v>Hallau</v>
      </c>
      <c r="X13" s="41">
        <v>45575</v>
      </c>
      <c r="Y13" s="9">
        <f t="shared" si="2"/>
        <v>56.25</v>
      </c>
      <c r="Z13" s="20"/>
      <c r="AA13" s="47">
        <v>0.15</v>
      </c>
      <c r="AB13" s="47">
        <v>0.06</v>
      </c>
      <c r="AC13" s="47">
        <v>2E-3</v>
      </c>
      <c r="AD13" s="47">
        <f t="shared" ref="AD13:AD76" si="5">IFERROR(HLOOKUP(H13-O13, $AE$10:$AP$11, 2, FALSE), 0)</f>
        <v>5.56</v>
      </c>
    </row>
    <row r="14" spans="1:42" s="73" customFormat="1" x14ac:dyDescent="0.2">
      <c r="A14" s="39" cm="1">
        <f t="array" ref="A14">IFERROR(INDEX(Operation, IFERROR(MATCH($J14, Y!$B$40:$B$51, 0), IFERROR(MATCH($J14, Y!$C$40:$C$51, 0), MATCH($J14, Y!$D$40:$D$51, 0))), 4), 0)</f>
        <v>0</v>
      </c>
      <c r="B14" s="71">
        <v>3</v>
      </c>
      <c r="C14" s="87"/>
      <c r="D14" s="87"/>
      <c r="E14" s="34"/>
      <c r="F14" s="8" t="str">
        <f>IF(ISBLANK(E14), "", VLOOKUP(E14, Z!$A$2:$C$4127, 3, FALSE))</f>
        <v/>
      </c>
      <c r="G14" s="25"/>
      <c r="H14" s="36"/>
      <c r="I14" s="36"/>
      <c r="J14" s="38"/>
      <c r="K14" s="35" t="str">
        <f t="shared" si="0"/>
        <v>-</v>
      </c>
      <c r="L14" s="35">
        <f t="shared" si="1"/>
        <v>0</v>
      </c>
      <c r="M14" s="82"/>
      <c r="N14" s="83"/>
      <c r="O14" s="6"/>
      <c r="P14" s="6"/>
      <c r="Q14" s="83"/>
      <c r="R14" s="72">
        <f t="shared" si="3"/>
        <v>0</v>
      </c>
      <c r="S14" s="35">
        <f t="shared" si="4"/>
        <v>0</v>
      </c>
      <c r="T14" s="6"/>
      <c r="U14" s="7"/>
      <c r="V14" s="34"/>
      <c r="W14" s="8" t="str">
        <f>IF(ISBLANK(V14), "", VLOOKUP(V14, Z!$A$2:$C$4127, 3, FALSE))</f>
        <v/>
      </c>
      <c r="X14" s="41"/>
      <c r="Y14" s="9">
        <f t="shared" si="2"/>
        <v>0</v>
      </c>
      <c r="Z14" s="20"/>
      <c r="AA14" s="47">
        <v>0.15</v>
      </c>
      <c r="AB14" s="47">
        <v>0.06</v>
      </c>
      <c r="AC14" s="47">
        <v>2E-3</v>
      </c>
      <c r="AD14" s="47">
        <f t="shared" si="5"/>
        <v>0</v>
      </c>
    </row>
    <row r="15" spans="1:42" s="73" customFormat="1" x14ac:dyDescent="0.2">
      <c r="A15" s="39" cm="1">
        <f t="array" ref="A15">IFERROR(INDEX(Operation, IFERROR(MATCH($J15, Y!$B$40:$B$51, 0), IFERROR(MATCH($J15, Y!$C$40:$C$51, 0), MATCH($J15, Y!$D$40:$D$51, 0))), 4), 0)</f>
        <v>0</v>
      </c>
      <c r="B15" s="71">
        <v>4</v>
      </c>
      <c r="C15" s="7"/>
      <c r="D15" s="7"/>
      <c r="E15" s="34"/>
      <c r="F15" s="8" t="str">
        <f>IF(ISBLANK(E15), "", VLOOKUP(E15, Z!$A$2:$C$4127, 3, FALSE))</f>
        <v/>
      </c>
      <c r="G15" s="25"/>
      <c r="H15" s="36"/>
      <c r="I15" s="36"/>
      <c r="J15" s="38"/>
      <c r="K15" s="35" t="str">
        <f t="shared" si="0"/>
        <v>-</v>
      </c>
      <c r="L15" s="35">
        <f t="shared" si="1"/>
        <v>0</v>
      </c>
      <c r="M15" s="82"/>
      <c r="N15" s="83"/>
      <c r="O15" s="6"/>
      <c r="P15" s="6"/>
      <c r="Q15" s="83"/>
      <c r="R15" s="72">
        <f t="shared" si="3"/>
        <v>0</v>
      </c>
      <c r="S15" s="35">
        <f t="shared" si="4"/>
        <v>0</v>
      </c>
      <c r="T15" s="6"/>
      <c r="U15" s="7"/>
      <c r="V15" s="34"/>
      <c r="W15" s="8" t="str">
        <f>IF(ISBLANK(V15), "", VLOOKUP(V15, Z!$A$2:$C$4127, 3, FALSE))</f>
        <v/>
      </c>
      <c r="X15" s="41"/>
      <c r="Y15" s="9">
        <f t="shared" si="2"/>
        <v>0</v>
      </c>
      <c r="Z15" s="20"/>
      <c r="AA15" s="47">
        <v>0.15</v>
      </c>
      <c r="AB15" s="47">
        <v>0.06</v>
      </c>
      <c r="AC15" s="47">
        <v>2E-3</v>
      </c>
      <c r="AD15" s="47">
        <f t="shared" si="5"/>
        <v>0</v>
      </c>
    </row>
    <row r="16" spans="1:42" s="73" customFormat="1" x14ac:dyDescent="0.2">
      <c r="A16" s="39" cm="1">
        <f t="array" ref="A16">IFERROR(INDEX(Operation, IFERROR(MATCH($J16, Y!$B$40:$B$51, 0), IFERROR(MATCH($J16, Y!$C$40:$C$51, 0), MATCH($J16, Y!$D$40:$D$51, 0))), 4), 0)</f>
        <v>0</v>
      </c>
      <c r="B16" s="71">
        <v>5</v>
      </c>
      <c r="C16" s="7"/>
      <c r="D16" s="7"/>
      <c r="E16" s="34"/>
      <c r="F16" s="8" t="str">
        <f>IF(ISBLANK(E16), "", VLOOKUP(E16, Z!$A$2:$C$4127, 3, FALSE))</f>
        <v/>
      </c>
      <c r="G16" s="25"/>
      <c r="H16" s="36"/>
      <c r="I16" s="36"/>
      <c r="J16" s="38"/>
      <c r="K16" s="35" t="str">
        <f t="shared" si="0"/>
        <v>-</v>
      </c>
      <c r="L16" s="35">
        <f t="shared" si="1"/>
        <v>0</v>
      </c>
      <c r="M16" s="82"/>
      <c r="N16" s="83"/>
      <c r="O16" s="6"/>
      <c r="P16" s="6"/>
      <c r="Q16" s="83"/>
      <c r="R16" s="72">
        <f t="shared" si="3"/>
        <v>0</v>
      </c>
      <c r="S16" s="35">
        <f t="shared" si="4"/>
        <v>0</v>
      </c>
      <c r="T16" s="6"/>
      <c r="U16" s="7"/>
      <c r="V16" s="34"/>
      <c r="W16" s="8" t="str">
        <f>IF(ISBLANK(V16), "", VLOOKUP(V16, Z!$A$2:$C$4127, 3, FALSE))</f>
        <v/>
      </c>
      <c r="X16" s="41"/>
      <c r="Y16" s="9">
        <f t="shared" si="2"/>
        <v>0</v>
      </c>
      <c r="Z16" s="20"/>
      <c r="AA16" s="47">
        <v>0.15</v>
      </c>
      <c r="AB16" s="47">
        <v>0.06</v>
      </c>
      <c r="AC16" s="47">
        <v>2E-3</v>
      </c>
      <c r="AD16" s="47">
        <f t="shared" si="5"/>
        <v>0</v>
      </c>
    </row>
    <row r="17" spans="1:30" s="73" customFormat="1" x14ac:dyDescent="0.2">
      <c r="A17" s="39" cm="1">
        <f t="array" ref="A17">IFERROR(INDEX(Operation, IFERROR(MATCH($J17, Y!$B$40:$B$51, 0), IFERROR(MATCH($J17, Y!$C$40:$C$51, 0), MATCH($J17, Y!$D$40:$D$51, 0))), 4), 0)</f>
        <v>0</v>
      </c>
      <c r="B17" s="71">
        <v>6</v>
      </c>
      <c r="C17" s="7"/>
      <c r="D17" s="7"/>
      <c r="E17" s="34"/>
      <c r="F17" s="8" t="str">
        <f>IF(ISBLANK(E17), "", VLOOKUP(E17, Z!$A$2:$C$4127, 3, FALSE))</f>
        <v/>
      </c>
      <c r="G17" s="25"/>
      <c r="H17" s="36"/>
      <c r="I17" s="36"/>
      <c r="J17" s="38"/>
      <c r="K17" s="35" t="str">
        <f t="shared" si="0"/>
        <v>-</v>
      </c>
      <c r="L17" s="35">
        <f t="shared" si="1"/>
        <v>0</v>
      </c>
      <c r="M17" s="82"/>
      <c r="N17" s="83"/>
      <c r="O17" s="6"/>
      <c r="P17" s="6"/>
      <c r="Q17" s="83"/>
      <c r="R17" s="72">
        <f t="shared" si="3"/>
        <v>0</v>
      </c>
      <c r="S17" s="35">
        <f t="shared" si="4"/>
        <v>0</v>
      </c>
      <c r="T17" s="6"/>
      <c r="U17" s="7"/>
      <c r="V17" s="34"/>
      <c r="W17" s="8" t="str">
        <f>IF(ISBLANK(V17), "", VLOOKUP(V17, Z!$A$2:$C$4127, 3, FALSE))</f>
        <v/>
      </c>
      <c r="X17" s="41"/>
      <c r="Y17" s="9">
        <f t="shared" si="2"/>
        <v>0</v>
      </c>
      <c r="Z17" s="20"/>
      <c r="AA17" s="47">
        <v>0.15</v>
      </c>
      <c r="AB17" s="47">
        <v>0.06</v>
      </c>
      <c r="AC17" s="47">
        <v>2E-3</v>
      </c>
      <c r="AD17" s="47">
        <f t="shared" si="5"/>
        <v>0</v>
      </c>
    </row>
    <row r="18" spans="1:30" s="73" customFormat="1" x14ac:dyDescent="0.2">
      <c r="A18" s="39" cm="1">
        <f t="array" ref="A18">IFERROR(INDEX(Operation, IFERROR(MATCH($J18, Y!$B$40:$B$51, 0), IFERROR(MATCH($J18, Y!$C$40:$C$51, 0), MATCH($J18, Y!$D$40:$D$51, 0))), 4), 0)</f>
        <v>0</v>
      </c>
      <c r="B18" s="71">
        <v>7</v>
      </c>
      <c r="C18" s="7"/>
      <c r="D18" s="7"/>
      <c r="E18" s="34"/>
      <c r="F18" s="8" t="str">
        <f>IF(ISBLANK(E18), "", VLOOKUP(E18, Z!$A$2:$C$4127, 3, FALSE))</f>
        <v/>
      </c>
      <c r="G18" s="25"/>
      <c r="H18" s="36"/>
      <c r="I18" s="36"/>
      <c r="J18" s="38"/>
      <c r="K18" s="35" t="str">
        <f t="shared" si="0"/>
        <v>-</v>
      </c>
      <c r="L18" s="35">
        <f t="shared" si="1"/>
        <v>0</v>
      </c>
      <c r="M18" s="82"/>
      <c r="N18" s="83"/>
      <c r="O18" s="6"/>
      <c r="P18" s="6"/>
      <c r="Q18" s="83"/>
      <c r="R18" s="72">
        <f t="shared" si="3"/>
        <v>0</v>
      </c>
      <c r="S18" s="35">
        <f t="shared" si="4"/>
        <v>0</v>
      </c>
      <c r="T18" s="6"/>
      <c r="U18" s="7"/>
      <c r="V18" s="34"/>
      <c r="W18" s="8" t="str">
        <f>IF(ISBLANK(V18), "", VLOOKUP(V18, Z!$A$2:$C$4127, 3, FALSE))</f>
        <v/>
      </c>
      <c r="X18" s="41"/>
      <c r="Y18" s="9">
        <f t="shared" si="2"/>
        <v>0</v>
      </c>
      <c r="Z18" s="20"/>
      <c r="AA18" s="47">
        <v>0.15</v>
      </c>
      <c r="AB18" s="47">
        <v>0.06</v>
      </c>
      <c r="AC18" s="47">
        <v>2E-3</v>
      </c>
      <c r="AD18" s="47">
        <f t="shared" si="5"/>
        <v>0</v>
      </c>
    </row>
    <row r="19" spans="1:30" s="73" customFormat="1" x14ac:dyDescent="0.2">
      <c r="A19" s="39" cm="1">
        <f t="array" ref="A19">IFERROR(INDEX(Operation, IFERROR(MATCH($J19, Y!$B$40:$B$51, 0), IFERROR(MATCH($J19, Y!$C$40:$C$51, 0), MATCH($J19, Y!$D$40:$D$51, 0))), 4), 0)</f>
        <v>0</v>
      </c>
      <c r="B19" s="71">
        <v>8</v>
      </c>
      <c r="C19" s="7"/>
      <c r="D19" s="7"/>
      <c r="E19" s="34"/>
      <c r="F19" s="8" t="str">
        <f>IF(ISBLANK(E19), "", VLOOKUP(E19, Z!$A$2:$C$4127, 3, FALSE))</f>
        <v/>
      </c>
      <c r="G19" s="25"/>
      <c r="H19" s="36"/>
      <c r="I19" s="36"/>
      <c r="J19" s="38"/>
      <c r="K19" s="35" t="str">
        <f t="shared" si="0"/>
        <v>-</v>
      </c>
      <c r="L19" s="35">
        <f t="shared" si="1"/>
        <v>0</v>
      </c>
      <c r="M19" s="82"/>
      <c r="N19" s="83"/>
      <c r="O19" s="6"/>
      <c r="P19" s="6"/>
      <c r="Q19" s="83"/>
      <c r="R19" s="72">
        <f t="shared" si="3"/>
        <v>0</v>
      </c>
      <c r="S19" s="35">
        <f t="shared" si="4"/>
        <v>0</v>
      </c>
      <c r="T19" s="6"/>
      <c r="U19" s="7"/>
      <c r="V19" s="34"/>
      <c r="W19" s="8" t="str">
        <f>IF(ISBLANK(V19), "", VLOOKUP(V19, Z!$A$2:$C$4127, 3, FALSE))</f>
        <v/>
      </c>
      <c r="X19" s="41"/>
      <c r="Y19" s="9">
        <f t="shared" si="2"/>
        <v>0</v>
      </c>
      <c r="Z19" s="20"/>
      <c r="AA19" s="47">
        <v>0.15</v>
      </c>
      <c r="AB19" s="47">
        <v>0.06</v>
      </c>
      <c r="AC19" s="47">
        <v>2E-3</v>
      </c>
      <c r="AD19" s="47">
        <f t="shared" si="5"/>
        <v>0</v>
      </c>
    </row>
    <row r="20" spans="1:30" s="73" customFormat="1" x14ac:dyDescent="0.2">
      <c r="A20" s="39" cm="1">
        <f t="array" ref="A20">IFERROR(INDEX(Operation, IFERROR(MATCH($J20, Y!$B$40:$B$51, 0), IFERROR(MATCH($J20, Y!$C$40:$C$51, 0), MATCH($J20, Y!$D$40:$D$51, 0))), 4), 0)</f>
        <v>0</v>
      </c>
      <c r="B20" s="71">
        <v>9</v>
      </c>
      <c r="C20" s="7"/>
      <c r="D20" s="7"/>
      <c r="E20" s="34"/>
      <c r="F20" s="8" t="str">
        <f>IF(ISBLANK(E20), "", VLOOKUP(E20, Z!$A$2:$C$4127, 3, FALSE))</f>
        <v/>
      </c>
      <c r="G20" s="25"/>
      <c r="H20" s="36"/>
      <c r="I20" s="36"/>
      <c r="J20" s="38"/>
      <c r="K20" s="35" t="str">
        <f t="shared" si="0"/>
        <v>-</v>
      </c>
      <c r="L20" s="35">
        <f t="shared" si="1"/>
        <v>0</v>
      </c>
      <c r="M20" s="82"/>
      <c r="N20" s="83"/>
      <c r="O20" s="6"/>
      <c r="P20" s="6"/>
      <c r="Q20" s="83"/>
      <c r="R20" s="72">
        <f t="shared" si="3"/>
        <v>0</v>
      </c>
      <c r="S20" s="35">
        <f t="shared" si="4"/>
        <v>0</v>
      </c>
      <c r="T20" s="6"/>
      <c r="U20" s="7"/>
      <c r="V20" s="34"/>
      <c r="W20" s="8" t="str">
        <f>IF(ISBLANK(V20), "", VLOOKUP(V20, Z!$A$2:$C$4127, 3, FALSE))</f>
        <v/>
      </c>
      <c r="X20" s="41"/>
      <c r="Y20" s="9">
        <f t="shared" si="2"/>
        <v>0</v>
      </c>
      <c r="Z20" s="20"/>
      <c r="AA20" s="47">
        <v>0.15</v>
      </c>
      <c r="AB20" s="47">
        <v>0.06</v>
      </c>
      <c r="AC20" s="47">
        <v>2E-3</v>
      </c>
      <c r="AD20" s="47">
        <f t="shared" si="5"/>
        <v>0</v>
      </c>
    </row>
    <row r="21" spans="1:30" s="73" customFormat="1" x14ac:dyDescent="0.2">
      <c r="A21" s="39" cm="1">
        <f t="array" ref="A21">IFERROR(INDEX(Operation, IFERROR(MATCH($J21, Y!$B$40:$B$51, 0), IFERROR(MATCH($J21, Y!$C$40:$C$51, 0), MATCH($J21, Y!$D$40:$D$51, 0))), 4), 0)</f>
        <v>0</v>
      </c>
      <c r="B21" s="71">
        <v>10</v>
      </c>
      <c r="C21" s="7"/>
      <c r="D21" s="7"/>
      <c r="E21" s="34"/>
      <c r="F21" s="8" t="str">
        <f>IF(ISBLANK(E21), "", VLOOKUP(E21, Z!$A$2:$C$4127, 3, FALSE))</f>
        <v/>
      </c>
      <c r="G21" s="25"/>
      <c r="H21" s="36"/>
      <c r="I21" s="36"/>
      <c r="J21" s="38"/>
      <c r="K21" s="35" t="str">
        <f t="shared" si="0"/>
        <v>-</v>
      </c>
      <c r="L21" s="35">
        <f t="shared" si="1"/>
        <v>0</v>
      </c>
      <c r="M21" s="82"/>
      <c r="N21" s="83"/>
      <c r="O21" s="6"/>
      <c r="P21" s="6"/>
      <c r="Q21" s="83"/>
      <c r="R21" s="72">
        <f t="shared" si="3"/>
        <v>0</v>
      </c>
      <c r="S21" s="35">
        <f t="shared" si="4"/>
        <v>0</v>
      </c>
      <c r="T21" s="6"/>
      <c r="U21" s="7"/>
      <c r="V21" s="34"/>
      <c r="W21" s="8" t="str">
        <f>IF(ISBLANK(V21), "", VLOOKUP(V21, Z!$A$2:$C$4127, 3, FALSE))</f>
        <v/>
      </c>
      <c r="X21" s="41"/>
      <c r="Y21" s="9">
        <f t="shared" si="2"/>
        <v>0</v>
      </c>
      <c r="Z21" s="20"/>
      <c r="AA21" s="47">
        <v>0.15</v>
      </c>
      <c r="AB21" s="47">
        <v>0.06</v>
      </c>
      <c r="AC21" s="47">
        <v>2E-3</v>
      </c>
      <c r="AD21" s="47">
        <f t="shared" si="5"/>
        <v>0</v>
      </c>
    </row>
    <row r="22" spans="1:30" s="73" customFormat="1" x14ac:dyDescent="0.2">
      <c r="A22" s="39" cm="1">
        <f t="array" ref="A22">IFERROR(INDEX(Operation, IFERROR(MATCH($J22, Y!$B$40:$B$51, 0), IFERROR(MATCH($J22, Y!$C$40:$C$51, 0), MATCH($J22, Y!$D$40:$D$51, 0))), 4), 0)</f>
        <v>0</v>
      </c>
      <c r="B22" s="71">
        <v>11</v>
      </c>
      <c r="C22" s="7"/>
      <c r="D22" s="7"/>
      <c r="E22" s="34"/>
      <c r="F22" s="8" t="str">
        <f>IF(ISBLANK(E22), "", VLOOKUP(E22, Z!$A$2:$C$4127, 3, FALSE))</f>
        <v/>
      </c>
      <c r="G22" s="25"/>
      <c r="H22" s="36"/>
      <c r="I22" s="36"/>
      <c r="J22" s="38"/>
      <c r="K22" s="35" t="str">
        <f t="shared" si="0"/>
        <v>-</v>
      </c>
      <c r="L22" s="35">
        <f t="shared" si="1"/>
        <v>0</v>
      </c>
      <c r="M22" s="82"/>
      <c r="N22" s="83"/>
      <c r="O22" s="6"/>
      <c r="P22" s="6"/>
      <c r="Q22" s="83"/>
      <c r="R22" s="72">
        <f t="shared" si="3"/>
        <v>0</v>
      </c>
      <c r="S22" s="35">
        <f t="shared" si="4"/>
        <v>0</v>
      </c>
      <c r="T22" s="6"/>
      <c r="U22" s="7"/>
      <c r="V22" s="34"/>
      <c r="W22" s="8" t="str">
        <f>IF(ISBLANK(V22), "", VLOOKUP(V22, Z!$A$2:$C$4127, 3, FALSE))</f>
        <v/>
      </c>
      <c r="X22" s="41"/>
      <c r="Y22" s="9">
        <f t="shared" si="2"/>
        <v>0</v>
      </c>
      <c r="Z22" s="20"/>
      <c r="AA22" s="47">
        <v>0.15</v>
      </c>
      <c r="AB22" s="47">
        <v>0.06</v>
      </c>
      <c r="AC22" s="47">
        <v>2E-3</v>
      </c>
      <c r="AD22" s="47">
        <f t="shared" si="5"/>
        <v>0</v>
      </c>
    </row>
    <row r="23" spans="1:30" s="73" customFormat="1" x14ac:dyDescent="0.2">
      <c r="A23" s="39" cm="1">
        <f t="array" ref="A23">IFERROR(INDEX(Operation, IFERROR(MATCH($J23, Y!$B$40:$B$51, 0), IFERROR(MATCH($J23, Y!$C$40:$C$51, 0), MATCH($J23, Y!$D$40:$D$51, 0))), 4), 0)</f>
        <v>0</v>
      </c>
      <c r="B23" s="71">
        <v>12</v>
      </c>
      <c r="C23" s="7"/>
      <c r="D23" s="7"/>
      <c r="E23" s="34"/>
      <c r="F23" s="8" t="str">
        <f>IF(ISBLANK(E23), "", VLOOKUP(E23, Z!$A$2:$C$4127, 3, FALSE))</f>
        <v/>
      </c>
      <c r="G23" s="25"/>
      <c r="H23" s="36"/>
      <c r="I23" s="36"/>
      <c r="J23" s="38"/>
      <c r="K23" s="35" t="str">
        <f t="shared" si="0"/>
        <v>-</v>
      </c>
      <c r="L23" s="35">
        <f t="shared" si="1"/>
        <v>0</v>
      </c>
      <c r="M23" s="82"/>
      <c r="N23" s="83"/>
      <c r="O23" s="6"/>
      <c r="P23" s="6"/>
      <c r="Q23" s="83"/>
      <c r="R23" s="72">
        <f t="shared" si="3"/>
        <v>0</v>
      </c>
      <c r="S23" s="35">
        <f t="shared" si="4"/>
        <v>0</v>
      </c>
      <c r="T23" s="6"/>
      <c r="U23" s="7"/>
      <c r="V23" s="34"/>
      <c r="W23" s="8" t="str">
        <f>IF(ISBLANK(V23), "", VLOOKUP(V23, Z!$A$2:$C$4127, 3, FALSE))</f>
        <v/>
      </c>
      <c r="X23" s="41"/>
      <c r="Y23" s="9">
        <f t="shared" si="2"/>
        <v>0</v>
      </c>
      <c r="Z23" s="20"/>
      <c r="AA23" s="47">
        <v>0.15</v>
      </c>
      <c r="AB23" s="47">
        <v>0.06</v>
      </c>
      <c r="AC23" s="47">
        <v>2E-3</v>
      </c>
      <c r="AD23" s="47">
        <f t="shared" si="5"/>
        <v>0</v>
      </c>
    </row>
    <row r="24" spans="1:30" s="73" customFormat="1" x14ac:dyDescent="0.2">
      <c r="A24" s="39" cm="1">
        <f t="array" ref="A24">IFERROR(INDEX(Operation, IFERROR(MATCH($J24, Y!$B$40:$B$51, 0), IFERROR(MATCH($J24, Y!$C$40:$C$51, 0), MATCH($J24, Y!$D$40:$D$51, 0))), 4), 0)</f>
        <v>0</v>
      </c>
      <c r="B24" s="71">
        <v>13</v>
      </c>
      <c r="C24" s="7"/>
      <c r="D24" s="7"/>
      <c r="E24" s="34"/>
      <c r="F24" s="8" t="str">
        <f>IF(ISBLANK(E24), "", VLOOKUP(E24, Z!$A$2:$C$4127, 3, FALSE))</f>
        <v/>
      </c>
      <c r="G24" s="25"/>
      <c r="H24" s="36"/>
      <c r="I24" s="36"/>
      <c r="J24" s="38"/>
      <c r="K24" s="35" t="str">
        <f t="shared" si="0"/>
        <v>-</v>
      </c>
      <c r="L24" s="35">
        <f t="shared" si="1"/>
        <v>0</v>
      </c>
      <c r="M24" s="82"/>
      <c r="N24" s="83"/>
      <c r="O24" s="6"/>
      <c r="P24" s="6"/>
      <c r="Q24" s="83"/>
      <c r="R24" s="72">
        <f t="shared" si="3"/>
        <v>0</v>
      </c>
      <c r="S24" s="35">
        <f t="shared" si="4"/>
        <v>0</v>
      </c>
      <c r="T24" s="6"/>
      <c r="U24" s="7"/>
      <c r="V24" s="34"/>
      <c r="W24" s="8" t="str">
        <f>IF(ISBLANK(V24), "", VLOOKUP(V24, Z!$A$2:$C$4127, 3, FALSE))</f>
        <v/>
      </c>
      <c r="X24" s="41"/>
      <c r="Y24" s="9">
        <f t="shared" si="2"/>
        <v>0</v>
      </c>
      <c r="Z24" s="20"/>
      <c r="AA24" s="47">
        <v>0.15</v>
      </c>
      <c r="AB24" s="47">
        <v>0.06</v>
      </c>
      <c r="AC24" s="47">
        <v>2E-3</v>
      </c>
      <c r="AD24" s="47">
        <f t="shared" si="5"/>
        <v>0</v>
      </c>
    </row>
    <row r="25" spans="1:30" s="73" customFormat="1" x14ac:dyDescent="0.2">
      <c r="A25" s="39" cm="1">
        <f t="array" ref="A25">IFERROR(INDEX(Operation, IFERROR(MATCH($J25, Y!$B$40:$B$51, 0), IFERROR(MATCH($J25, Y!$C$40:$C$51, 0), MATCH($J25, Y!$D$40:$D$51, 0))), 4), 0)</f>
        <v>0</v>
      </c>
      <c r="B25" s="71">
        <v>14</v>
      </c>
      <c r="C25" s="7"/>
      <c r="D25" s="7"/>
      <c r="E25" s="34"/>
      <c r="F25" s="8" t="str">
        <f>IF(ISBLANK(E25), "", VLOOKUP(E25, Z!$A$2:$C$4127, 3, FALSE))</f>
        <v/>
      </c>
      <c r="G25" s="25"/>
      <c r="H25" s="36"/>
      <c r="I25" s="36"/>
      <c r="J25" s="38"/>
      <c r="K25" s="35" t="str">
        <f t="shared" si="0"/>
        <v>-</v>
      </c>
      <c r="L25" s="35">
        <f t="shared" si="1"/>
        <v>0</v>
      </c>
      <c r="M25" s="82"/>
      <c r="N25" s="83"/>
      <c r="O25" s="6"/>
      <c r="P25" s="6"/>
      <c r="Q25" s="83"/>
      <c r="R25" s="72">
        <f t="shared" si="3"/>
        <v>0</v>
      </c>
      <c r="S25" s="35">
        <f t="shared" si="4"/>
        <v>0</v>
      </c>
      <c r="T25" s="6"/>
      <c r="U25" s="7"/>
      <c r="V25" s="34"/>
      <c r="W25" s="8" t="str">
        <f>IF(ISBLANK(V25), "", VLOOKUP(V25, Z!$A$2:$C$4127, 3, FALSE))</f>
        <v/>
      </c>
      <c r="X25" s="41"/>
      <c r="Y25" s="9">
        <f t="shared" si="2"/>
        <v>0</v>
      </c>
      <c r="Z25" s="20"/>
      <c r="AA25" s="47">
        <v>0.15</v>
      </c>
      <c r="AB25" s="47">
        <v>0.06</v>
      </c>
      <c r="AC25" s="47">
        <v>2E-3</v>
      </c>
      <c r="AD25" s="47">
        <f t="shared" si="5"/>
        <v>0</v>
      </c>
    </row>
    <row r="26" spans="1:30" s="73" customFormat="1" x14ac:dyDescent="0.2">
      <c r="A26" s="39" cm="1">
        <f t="array" ref="A26">IFERROR(INDEX(Operation, IFERROR(MATCH($J26, Y!$B$40:$B$51, 0), IFERROR(MATCH($J26, Y!$C$40:$C$51, 0), MATCH($J26, Y!$D$40:$D$51, 0))), 4), 0)</f>
        <v>0</v>
      </c>
      <c r="B26" s="71">
        <v>15</v>
      </c>
      <c r="C26" s="7"/>
      <c r="D26" s="7"/>
      <c r="E26" s="34"/>
      <c r="F26" s="8" t="str">
        <f>IF(ISBLANK(E26), "", VLOOKUP(E26, Z!$A$2:$C$4127, 3, FALSE))</f>
        <v/>
      </c>
      <c r="G26" s="25"/>
      <c r="H26" s="36"/>
      <c r="I26" s="36"/>
      <c r="J26" s="38"/>
      <c r="K26" s="35" t="str">
        <f t="shared" si="0"/>
        <v>-</v>
      </c>
      <c r="L26" s="35">
        <f t="shared" si="1"/>
        <v>0</v>
      </c>
      <c r="M26" s="82"/>
      <c r="N26" s="83"/>
      <c r="O26" s="6"/>
      <c r="P26" s="6"/>
      <c r="Q26" s="83"/>
      <c r="R26" s="72">
        <f t="shared" si="3"/>
        <v>0</v>
      </c>
      <c r="S26" s="35">
        <f t="shared" si="4"/>
        <v>0</v>
      </c>
      <c r="T26" s="6"/>
      <c r="U26" s="7"/>
      <c r="V26" s="34"/>
      <c r="W26" s="8" t="str">
        <f>IF(ISBLANK(V26), "", VLOOKUP(V26, Z!$A$2:$C$4127, 3, FALSE))</f>
        <v/>
      </c>
      <c r="X26" s="41"/>
      <c r="Y26" s="9">
        <f t="shared" si="2"/>
        <v>0</v>
      </c>
      <c r="Z26" s="20"/>
      <c r="AA26" s="47">
        <v>0.15</v>
      </c>
      <c r="AB26" s="47">
        <v>0.06</v>
      </c>
      <c r="AC26" s="47">
        <v>2E-3</v>
      </c>
      <c r="AD26" s="47">
        <f t="shared" si="5"/>
        <v>0</v>
      </c>
    </row>
    <row r="27" spans="1:30" s="73" customFormat="1" x14ac:dyDescent="0.2">
      <c r="A27" s="39" cm="1">
        <f t="array" ref="A27">IFERROR(INDEX(Operation, IFERROR(MATCH($J27, Y!$B$40:$B$51, 0), IFERROR(MATCH($J27, Y!$C$40:$C$51, 0), MATCH($J27, Y!$D$40:$D$51, 0))), 4), 0)</f>
        <v>0</v>
      </c>
      <c r="B27" s="71">
        <v>16</v>
      </c>
      <c r="C27" s="7"/>
      <c r="D27" s="7"/>
      <c r="E27" s="34"/>
      <c r="F27" s="8" t="str">
        <f>IF(ISBLANK(E27), "", VLOOKUP(E27, Z!$A$2:$C$4127, 3, FALSE))</f>
        <v/>
      </c>
      <c r="G27" s="25"/>
      <c r="H27" s="36"/>
      <c r="I27" s="36"/>
      <c r="J27" s="38"/>
      <c r="K27" s="35" t="str">
        <f t="shared" si="0"/>
        <v>-</v>
      </c>
      <c r="L27" s="35">
        <f t="shared" si="1"/>
        <v>0</v>
      </c>
      <c r="M27" s="82"/>
      <c r="N27" s="83"/>
      <c r="O27" s="6"/>
      <c r="P27" s="6"/>
      <c r="Q27" s="83"/>
      <c r="R27" s="72">
        <f t="shared" si="3"/>
        <v>0</v>
      </c>
      <c r="S27" s="35">
        <f t="shared" si="4"/>
        <v>0</v>
      </c>
      <c r="T27" s="6"/>
      <c r="U27" s="7"/>
      <c r="V27" s="34"/>
      <c r="W27" s="8" t="str">
        <f>IF(ISBLANK(V27), "", VLOOKUP(V27, Z!$A$2:$C$4127, 3, FALSE))</f>
        <v/>
      </c>
      <c r="X27" s="41"/>
      <c r="Y27" s="9">
        <f t="shared" si="2"/>
        <v>0</v>
      </c>
      <c r="Z27" s="20"/>
      <c r="AA27" s="47">
        <v>0.15</v>
      </c>
      <c r="AB27" s="47">
        <v>0.06</v>
      </c>
      <c r="AC27" s="47">
        <v>2E-3</v>
      </c>
      <c r="AD27" s="47">
        <f t="shared" si="5"/>
        <v>0</v>
      </c>
    </row>
    <row r="28" spans="1:30" s="73" customFormat="1" x14ac:dyDescent="0.2">
      <c r="A28" s="39" cm="1">
        <f t="array" ref="A28">IFERROR(INDEX(Operation, IFERROR(MATCH($J28, Y!$B$40:$B$51, 0), IFERROR(MATCH($J28, Y!$C$40:$C$51, 0), MATCH($J28, Y!$D$40:$D$51, 0))), 4), 0)</f>
        <v>0</v>
      </c>
      <c r="B28" s="71">
        <v>17</v>
      </c>
      <c r="C28" s="7"/>
      <c r="D28" s="7"/>
      <c r="E28" s="34"/>
      <c r="F28" s="8" t="str">
        <f>IF(ISBLANK(E28), "", VLOOKUP(E28, Z!$A$2:$C$4127, 3, FALSE))</f>
        <v/>
      </c>
      <c r="G28" s="25"/>
      <c r="H28" s="36"/>
      <c r="I28" s="36"/>
      <c r="J28" s="38"/>
      <c r="K28" s="35" t="str">
        <f t="shared" si="0"/>
        <v>-</v>
      </c>
      <c r="L28" s="35">
        <f t="shared" si="1"/>
        <v>0</v>
      </c>
      <c r="M28" s="82"/>
      <c r="N28" s="83"/>
      <c r="O28" s="6"/>
      <c r="P28" s="6"/>
      <c r="Q28" s="83"/>
      <c r="R28" s="72">
        <f t="shared" si="3"/>
        <v>0</v>
      </c>
      <c r="S28" s="35">
        <f t="shared" si="4"/>
        <v>0</v>
      </c>
      <c r="T28" s="6"/>
      <c r="U28" s="7"/>
      <c r="V28" s="34"/>
      <c r="W28" s="8" t="str">
        <f>IF(ISBLANK(V28), "", VLOOKUP(V28, Z!$A$2:$C$4127, 3, FALSE))</f>
        <v/>
      </c>
      <c r="X28" s="41"/>
      <c r="Y28" s="9">
        <f t="shared" si="2"/>
        <v>0</v>
      </c>
      <c r="Z28" s="20"/>
      <c r="AA28" s="47">
        <v>0.15</v>
      </c>
      <c r="AB28" s="47">
        <v>0.06</v>
      </c>
      <c r="AC28" s="47">
        <v>2E-3</v>
      </c>
      <c r="AD28" s="47">
        <f t="shared" si="5"/>
        <v>0</v>
      </c>
    </row>
    <row r="29" spans="1:30" s="73" customFormat="1" x14ac:dyDescent="0.2">
      <c r="A29" s="39" cm="1">
        <f t="array" ref="A29">IFERROR(INDEX(Operation, IFERROR(MATCH($J29, Y!$B$40:$B$51, 0), IFERROR(MATCH($J29, Y!$C$40:$C$51, 0), MATCH($J29, Y!$D$40:$D$51, 0))), 4), 0)</f>
        <v>0</v>
      </c>
      <c r="B29" s="71">
        <v>18</v>
      </c>
      <c r="C29" s="7"/>
      <c r="D29" s="7"/>
      <c r="E29" s="34"/>
      <c r="F29" s="8" t="str">
        <f>IF(ISBLANK(E29), "", VLOOKUP(E29, Z!$A$2:$C$4127, 3, FALSE))</f>
        <v/>
      </c>
      <c r="G29" s="25"/>
      <c r="H29" s="36"/>
      <c r="I29" s="36"/>
      <c r="J29" s="38"/>
      <c r="K29" s="35" t="str">
        <f t="shared" si="0"/>
        <v>-</v>
      </c>
      <c r="L29" s="35">
        <f t="shared" si="1"/>
        <v>0</v>
      </c>
      <c r="M29" s="82"/>
      <c r="N29" s="83"/>
      <c r="O29" s="6"/>
      <c r="P29" s="6"/>
      <c r="Q29" s="83"/>
      <c r="R29" s="72">
        <f t="shared" si="3"/>
        <v>0</v>
      </c>
      <c r="S29" s="35">
        <f t="shared" si="4"/>
        <v>0</v>
      </c>
      <c r="T29" s="6"/>
      <c r="U29" s="7"/>
      <c r="V29" s="34"/>
      <c r="W29" s="8" t="str">
        <f>IF(ISBLANK(V29), "", VLOOKUP(V29, Z!$A$2:$C$4127, 3, FALSE))</f>
        <v/>
      </c>
      <c r="X29" s="41"/>
      <c r="Y29" s="9">
        <f t="shared" si="2"/>
        <v>0</v>
      </c>
      <c r="Z29" s="20"/>
      <c r="AA29" s="47">
        <v>0.15</v>
      </c>
      <c r="AB29" s="47">
        <v>0.06</v>
      </c>
      <c r="AC29" s="47">
        <v>2E-3</v>
      </c>
      <c r="AD29" s="47">
        <f t="shared" si="5"/>
        <v>0</v>
      </c>
    </row>
    <row r="30" spans="1:30" s="73" customFormat="1" x14ac:dyDescent="0.2">
      <c r="A30" s="39" cm="1">
        <f t="array" ref="A30">IFERROR(INDEX(Operation, IFERROR(MATCH($J30, Y!$B$40:$B$51, 0), IFERROR(MATCH($J30, Y!$C$40:$C$51, 0), MATCH($J30, Y!$D$40:$D$51, 0))), 4), 0)</f>
        <v>0</v>
      </c>
      <c r="B30" s="71">
        <v>19</v>
      </c>
      <c r="C30" s="7"/>
      <c r="D30" s="7"/>
      <c r="E30" s="34"/>
      <c r="F30" s="8" t="str">
        <f>IF(ISBLANK(E30), "", VLOOKUP(E30, Z!$A$2:$C$4127, 3, FALSE))</f>
        <v/>
      </c>
      <c r="G30" s="25"/>
      <c r="H30" s="36"/>
      <c r="I30" s="36"/>
      <c r="J30" s="38"/>
      <c r="K30" s="35" t="str">
        <f t="shared" si="0"/>
        <v>-</v>
      </c>
      <c r="L30" s="35">
        <f t="shared" si="1"/>
        <v>0</v>
      </c>
      <c r="M30" s="82"/>
      <c r="N30" s="83"/>
      <c r="O30" s="6"/>
      <c r="P30" s="6"/>
      <c r="Q30" s="83"/>
      <c r="R30" s="72">
        <f t="shared" si="3"/>
        <v>0</v>
      </c>
      <c r="S30" s="35">
        <f t="shared" si="4"/>
        <v>0</v>
      </c>
      <c r="T30" s="6"/>
      <c r="U30" s="7"/>
      <c r="V30" s="34"/>
      <c r="W30" s="8" t="str">
        <f>IF(ISBLANK(V30), "", VLOOKUP(V30, Z!$A$2:$C$4127, 3, FALSE))</f>
        <v/>
      </c>
      <c r="X30" s="41"/>
      <c r="Y30" s="9">
        <f t="shared" si="2"/>
        <v>0</v>
      </c>
      <c r="Z30" s="20"/>
      <c r="AA30" s="47">
        <v>0.15</v>
      </c>
      <c r="AB30" s="47">
        <v>0.06</v>
      </c>
      <c r="AC30" s="47">
        <v>2E-3</v>
      </c>
      <c r="AD30" s="47">
        <f t="shared" si="5"/>
        <v>0</v>
      </c>
    </row>
    <row r="31" spans="1:30" s="73" customFormat="1" x14ac:dyDescent="0.2">
      <c r="A31" s="39" cm="1">
        <f t="array" ref="A31">IFERROR(INDEX(Operation, IFERROR(MATCH($J31, Y!$B$40:$B$51, 0), IFERROR(MATCH($J31, Y!$C$40:$C$51, 0), MATCH($J31, Y!$D$40:$D$51, 0))), 4), 0)</f>
        <v>0</v>
      </c>
      <c r="B31" s="71">
        <v>20</v>
      </c>
      <c r="C31" s="7"/>
      <c r="D31" s="7"/>
      <c r="E31" s="34"/>
      <c r="F31" s="8" t="str">
        <f>IF(ISBLANK(E31), "", VLOOKUP(E31, Z!$A$2:$C$4127, 3, FALSE))</f>
        <v/>
      </c>
      <c r="G31" s="25"/>
      <c r="H31" s="36"/>
      <c r="I31" s="36"/>
      <c r="J31" s="38"/>
      <c r="K31" s="35" t="str">
        <f t="shared" si="0"/>
        <v>-</v>
      </c>
      <c r="L31" s="35">
        <f t="shared" si="1"/>
        <v>0</v>
      </c>
      <c r="M31" s="82"/>
      <c r="N31" s="83"/>
      <c r="O31" s="6"/>
      <c r="P31" s="6"/>
      <c r="Q31" s="83"/>
      <c r="R31" s="72">
        <f t="shared" si="3"/>
        <v>0</v>
      </c>
      <c r="S31" s="35">
        <f t="shared" si="4"/>
        <v>0</v>
      </c>
      <c r="T31" s="6"/>
      <c r="U31" s="7"/>
      <c r="V31" s="34"/>
      <c r="W31" s="8" t="str">
        <f>IF(ISBLANK(V31), "", VLOOKUP(V31, Z!$A$2:$C$4127, 3, FALSE))</f>
        <v/>
      </c>
      <c r="X31" s="41"/>
      <c r="Y31" s="9">
        <f t="shared" si="2"/>
        <v>0</v>
      </c>
      <c r="Z31" s="20"/>
      <c r="AA31" s="47">
        <v>0.15</v>
      </c>
      <c r="AB31" s="47">
        <v>0.06</v>
      </c>
      <c r="AC31" s="47">
        <v>2E-3</v>
      </c>
      <c r="AD31" s="47">
        <f t="shared" si="5"/>
        <v>0</v>
      </c>
    </row>
    <row r="32" spans="1:30" s="73" customFormat="1" x14ac:dyDescent="0.2">
      <c r="A32" s="39" cm="1">
        <f t="array" ref="A32">IFERROR(INDEX(Operation, IFERROR(MATCH($J32, Y!$B$40:$B$51, 0), IFERROR(MATCH($J32, Y!$C$40:$C$51, 0), MATCH($J32, Y!$D$40:$D$51, 0))), 4), 0)</f>
        <v>0</v>
      </c>
      <c r="B32" s="71">
        <v>21</v>
      </c>
      <c r="C32" s="7"/>
      <c r="D32" s="7"/>
      <c r="E32" s="34"/>
      <c r="F32" s="8" t="str">
        <f>IF(ISBLANK(E32), "", VLOOKUP(E32, Z!$A$2:$C$4127, 3, FALSE))</f>
        <v/>
      </c>
      <c r="G32" s="25"/>
      <c r="H32" s="36"/>
      <c r="I32" s="36"/>
      <c r="J32" s="38"/>
      <c r="K32" s="35" t="str">
        <f t="shared" si="0"/>
        <v>-</v>
      </c>
      <c r="L32" s="35">
        <f t="shared" si="1"/>
        <v>0</v>
      </c>
      <c r="M32" s="82"/>
      <c r="N32" s="83"/>
      <c r="O32" s="6"/>
      <c r="P32" s="6"/>
      <c r="Q32" s="83"/>
      <c r="R32" s="72">
        <f t="shared" si="3"/>
        <v>0</v>
      </c>
      <c r="S32" s="35">
        <f t="shared" si="4"/>
        <v>0</v>
      </c>
      <c r="T32" s="6"/>
      <c r="U32" s="7"/>
      <c r="V32" s="34"/>
      <c r="W32" s="8" t="str">
        <f>IF(ISBLANK(V32), "", VLOOKUP(V32, Z!$A$2:$C$4127, 3, FALSE))</f>
        <v/>
      </c>
      <c r="X32" s="41"/>
      <c r="Y32" s="9">
        <f t="shared" si="2"/>
        <v>0</v>
      </c>
      <c r="Z32" s="20"/>
      <c r="AA32" s="47">
        <v>0.15</v>
      </c>
      <c r="AB32" s="47">
        <v>0.06</v>
      </c>
      <c r="AC32" s="47">
        <v>2E-3</v>
      </c>
      <c r="AD32" s="47">
        <f t="shared" si="5"/>
        <v>0</v>
      </c>
    </row>
    <row r="33" spans="1:30" s="73" customFormat="1" x14ac:dyDescent="0.2">
      <c r="A33" s="39" cm="1">
        <f t="array" ref="A33">IFERROR(INDEX(Operation, IFERROR(MATCH($J33, Y!$B$40:$B$51, 0), IFERROR(MATCH($J33, Y!$C$40:$C$51, 0), MATCH($J33, Y!$D$40:$D$51, 0))), 4), 0)</f>
        <v>0</v>
      </c>
      <c r="B33" s="71">
        <v>22</v>
      </c>
      <c r="C33" s="7"/>
      <c r="D33" s="7"/>
      <c r="E33" s="34"/>
      <c r="F33" s="8" t="str">
        <f>IF(ISBLANK(E33), "", VLOOKUP(E33, Z!$A$2:$C$4127, 3, FALSE))</f>
        <v/>
      </c>
      <c r="G33" s="25"/>
      <c r="H33" s="36"/>
      <c r="I33" s="36"/>
      <c r="J33" s="38"/>
      <c r="K33" s="35" t="str">
        <f t="shared" si="0"/>
        <v>-</v>
      </c>
      <c r="L33" s="35">
        <f t="shared" si="1"/>
        <v>0</v>
      </c>
      <c r="M33" s="82"/>
      <c r="N33" s="83"/>
      <c r="O33" s="6"/>
      <c r="P33" s="6"/>
      <c r="Q33" s="83"/>
      <c r="R33" s="72">
        <f t="shared" si="3"/>
        <v>0</v>
      </c>
      <c r="S33" s="35">
        <f t="shared" si="4"/>
        <v>0</v>
      </c>
      <c r="T33" s="6"/>
      <c r="U33" s="7"/>
      <c r="V33" s="34"/>
      <c r="W33" s="8" t="str">
        <f>IF(ISBLANK(V33), "", VLOOKUP(V33, Z!$A$2:$C$4127, 3, FALSE))</f>
        <v/>
      </c>
      <c r="X33" s="41"/>
      <c r="Y33" s="9">
        <f t="shared" si="2"/>
        <v>0</v>
      </c>
      <c r="Z33" s="20"/>
      <c r="AA33" s="47">
        <v>0.15</v>
      </c>
      <c r="AB33" s="47">
        <v>0.06</v>
      </c>
      <c r="AC33" s="47">
        <v>2E-3</v>
      </c>
      <c r="AD33" s="47">
        <f t="shared" si="5"/>
        <v>0</v>
      </c>
    </row>
    <row r="34" spans="1:30" s="73" customFormat="1" x14ac:dyDescent="0.2">
      <c r="A34" s="39" cm="1">
        <f t="array" ref="A34">IFERROR(INDEX(Operation, IFERROR(MATCH($J34, Y!$B$40:$B$51, 0), IFERROR(MATCH($J34, Y!$C$40:$C$51, 0), MATCH($J34, Y!$D$40:$D$51, 0))), 4), 0)</f>
        <v>0</v>
      </c>
      <c r="B34" s="71">
        <v>23</v>
      </c>
      <c r="C34" s="7"/>
      <c r="D34" s="7"/>
      <c r="E34" s="34"/>
      <c r="F34" s="8" t="str">
        <f>IF(ISBLANK(E34), "", VLOOKUP(E34, Z!$A$2:$C$4127, 3, FALSE))</f>
        <v/>
      </c>
      <c r="G34" s="25"/>
      <c r="H34" s="36"/>
      <c r="I34" s="36"/>
      <c r="J34" s="38"/>
      <c r="K34" s="35" t="str">
        <f t="shared" si="0"/>
        <v>-</v>
      </c>
      <c r="L34" s="35">
        <f t="shared" si="1"/>
        <v>0</v>
      </c>
      <c r="M34" s="82"/>
      <c r="N34" s="83"/>
      <c r="O34" s="6"/>
      <c r="P34" s="6"/>
      <c r="Q34" s="83"/>
      <c r="R34" s="72">
        <f t="shared" si="3"/>
        <v>0</v>
      </c>
      <c r="S34" s="35">
        <f t="shared" si="4"/>
        <v>0</v>
      </c>
      <c r="T34" s="6"/>
      <c r="U34" s="7"/>
      <c r="V34" s="34"/>
      <c r="W34" s="8" t="str">
        <f>IF(ISBLANK(V34), "", VLOOKUP(V34, Z!$A$2:$C$4127, 3, FALSE))</f>
        <v/>
      </c>
      <c r="X34" s="41"/>
      <c r="Y34" s="9">
        <f t="shared" si="2"/>
        <v>0</v>
      </c>
      <c r="Z34" s="20"/>
      <c r="AA34" s="47">
        <v>0.15</v>
      </c>
      <c r="AB34" s="47">
        <v>0.06</v>
      </c>
      <c r="AC34" s="47">
        <v>2E-3</v>
      </c>
      <c r="AD34" s="47">
        <f t="shared" si="5"/>
        <v>0</v>
      </c>
    </row>
    <row r="35" spans="1:30" s="73" customFormat="1" x14ac:dyDescent="0.2">
      <c r="A35" s="39" cm="1">
        <f t="array" ref="A35">IFERROR(INDEX(Operation, IFERROR(MATCH($J35, Y!$B$40:$B$51, 0), IFERROR(MATCH($J35, Y!$C$40:$C$51, 0), MATCH($J35, Y!$D$40:$D$51, 0))), 4), 0)</f>
        <v>0</v>
      </c>
      <c r="B35" s="71">
        <v>24</v>
      </c>
      <c r="C35" s="7"/>
      <c r="D35" s="7"/>
      <c r="E35" s="34"/>
      <c r="F35" s="8" t="str">
        <f>IF(ISBLANK(E35), "", VLOOKUP(E35, Z!$A$2:$C$4127, 3, FALSE))</f>
        <v/>
      </c>
      <c r="G35" s="25"/>
      <c r="H35" s="36"/>
      <c r="I35" s="36"/>
      <c r="J35" s="38"/>
      <c r="K35" s="35" t="str">
        <f t="shared" si="0"/>
        <v>-</v>
      </c>
      <c r="L35" s="35">
        <f t="shared" si="1"/>
        <v>0</v>
      </c>
      <c r="M35" s="82"/>
      <c r="N35" s="83"/>
      <c r="O35" s="6"/>
      <c r="P35" s="6"/>
      <c r="Q35" s="83"/>
      <c r="R35" s="72">
        <f t="shared" si="3"/>
        <v>0</v>
      </c>
      <c r="S35" s="35">
        <f t="shared" si="4"/>
        <v>0</v>
      </c>
      <c r="T35" s="6"/>
      <c r="U35" s="7"/>
      <c r="V35" s="34"/>
      <c r="W35" s="8" t="str">
        <f>IF(ISBLANK(V35), "", VLOOKUP(V35, Z!$A$2:$C$4127, 3, FALSE))</f>
        <v/>
      </c>
      <c r="X35" s="41"/>
      <c r="Y35" s="9">
        <f t="shared" si="2"/>
        <v>0</v>
      </c>
      <c r="Z35" s="20"/>
      <c r="AA35" s="47">
        <v>0.15</v>
      </c>
      <c r="AB35" s="47">
        <v>0.06</v>
      </c>
      <c r="AC35" s="47">
        <v>2E-3</v>
      </c>
      <c r="AD35" s="47">
        <f t="shared" si="5"/>
        <v>0</v>
      </c>
    </row>
    <row r="36" spans="1:30" s="73" customFormat="1" x14ac:dyDescent="0.2">
      <c r="A36" s="39" cm="1">
        <f t="array" ref="A36">IFERROR(INDEX(Operation, IFERROR(MATCH($J36, Y!$B$40:$B$51, 0), IFERROR(MATCH($J36, Y!$C$40:$C$51, 0), MATCH($J36, Y!$D$40:$D$51, 0))), 4), 0)</f>
        <v>0</v>
      </c>
      <c r="B36" s="71">
        <v>25</v>
      </c>
      <c r="C36" s="7"/>
      <c r="D36" s="7"/>
      <c r="E36" s="34"/>
      <c r="F36" s="8" t="str">
        <f>IF(ISBLANK(E36), "", VLOOKUP(E36, Z!$A$2:$C$4127, 3, FALSE))</f>
        <v/>
      </c>
      <c r="G36" s="25"/>
      <c r="H36" s="36"/>
      <c r="I36" s="36"/>
      <c r="J36" s="38"/>
      <c r="K36" s="35" t="str">
        <f t="shared" si="0"/>
        <v>-</v>
      </c>
      <c r="L36" s="35">
        <f t="shared" si="1"/>
        <v>0</v>
      </c>
      <c r="M36" s="82"/>
      <c r="N36" s="83"/>
      <c r="O36" s="6"/>
      <c r="P36" s="6"/>
      <c r="Q36" s="83"/>
      <c r="R36" s="72">
        <f t="shared" si="3"/>
        <v>0</v>
      </c>
      <c r="S36" s="35">
        <f t="shared" si="4"/>
        <v>0</v>
      </c>
      <c r="T36" s="6"/>
      <c r="U36" s="7"/>
      <c r="V36" s="34"/>
      <c r="W36" s="8" t="str">
        <f>IF(ISBLANK(V36), "", VLOOKUP(V36, Z!$A$2:$C$4127, 3, FALSE))</f>
        <v/>
      </c>
      <c r="X36" s="41"/>
      <c r="Y36" s="9">
        <f t="shared" si="2"/>
        <v>0</v>
      </c>
      <c r="Z36" s="20"/>
      <c r="AA36" s="47">
        <v>0.15</v>
      </c>
      <c r="AB36" s="47">
        <v>0.06</v>
      </c>
      <c r="AC36" s="47">
        <v>2E-3</v>
      </c>
      <c r="AD36" s="47">
        <f t="shared" si="5"/>
        <v>0</v>
      </c>
    </row>
    <row r="37" spans="1:30" s="73" customFormat="1" x14ac:dyDescent="0.2">
      <c r="A37" s="39" cm="1">
        <f t="array" ref="A37">IFERROR(INDEX(Operation, IFERROR(MATCH($J37, Y!$B$40:$B$51, 0), IFERROR(MATCH($J37, Y!$C$40:$C$51, 0), MATCH($J37, Y!$D$40:$D$51, 0))), 4), 0)</f>
        <v>0</v>
      </c>
      <c r="B37" s="71">
        <v>26</v>
      </c>
      <c r="C37" s="7"/>
      <c r="D37" s="7"/>
      <c r="E37" s="34"/>
      <c r="F37" s="8" t="str">
        <f>IF(ISBLANK(E37), "", VLOOKUP(E37, Z!$A$2:$C$4127, 3, FALSE))</f>
        <v/>
      </c>
      <c r="G37" s="25"/>
      <c r="H37" s="36"/>
      <c r="I37" s="36"/>
      <c r="J37" s="38"/>
      <c r="K37" s="35" t="str">
        <f t="shared" si="0"/>
        <v>-</v>
      </c>
      <c r="L37" s="35">
        <f t="shared" si="1"/>
        <v>0</v>
      </c>
      <c r="M37" s="82"/>
      <c r="N37" s="83"/>
      <c r="O37" s="6"/>
      <c r="P37" s="6"/>
      <c r="Q37" s="83"/>
      <c r="R37" s="72">
        <f t="shared" si="3"/>
        <v>0</v>
      </c>
      <c r="S37" s="35">
        <f t="shared" si="4"/>
        <v>0</v>
      </c>
      <c r="T37" s="6"/>
      <c r="U37" s="7"/>
      <c r="V37" s="34"/>
      <c r="W37" s="8" t="str">
        <f>IF(ISBLANK(V37), "", VLOOKUP(V37, Z!$A$2:$C$4127, 3, FALSE))</f>
        <v/>
      </c>
      <c r="X37" s="41"/>
      <c r="Y37" s="9">
        <f t="shared" si="2"/>
        <v>0</v>
      </c>
      <c r="Z37" s="20"/>
      <c r="AA37" s="47">
        <v>0.15</v>
      </c>
      <c r="AB37" s="47">
        <v>0.06</v>
      </c>
      <c r="AC37" s="47">
        <v>2E-3</v>
      </c>
      <c r="AD37" s="47">
        <f t="shared" si="5"/>
        <v>0</v>
      </c>
    </row>
    <row r="38" spans="1:30" s="73" customFormat="1" x14ac:dyDescent="0.2">
      <c r="A38" s="39" cm="1">
        <f t="array" ref="A38">IFERROR(INDEX(Operation, IFERROR(MATCH($J38, Y!$B$40:$B$51, 0), IFERROR(MATCH($J38, Y!$C$40:$C$51, 0), MATCH($J38, Y!$D$40:$D$51, 0))), 4), 0)</f>
        <v>0</v>
      </c>
      <c r="B38" s="71">
        <v>27</v>
      </c>
      <c r="C38" s="7"/>
      <c r="D38" s="7"/>
      <c r="E38" s="34"/>
      <c r="F38" s="8" t="str">
        <f>IF(ISBLANK(E38), "", VLOOKUP(E38, Z!$A$2:$C$4127, 3, FALSE))</f>
        <v/>
      </c>
      <c r="G38" s="25"/>
      <c r="H38" s="36"/>
      <c r="I38" s="36"/>
      <c r="J38" s="38"/>
      <c r="K38" s="35" t="str">
        <f t="shared" si="0"/>
        <v>-</v>
      </c>
      <c r="L38" s="35">
        <f t="shared" si="1"/>
        <v>0</v>
      </c>
      <c r="M38" s="82"/>
      <c r="N38" s="83"/>
      <c r="O38" s="6"/>
      <c r="P38" s="6"/>
      <c r="Q38" s="83"/>
      <c r="R38" s="72">
        <f t="shared" si="3"/>
        <v>0</v>
      </c>
      <c r="S38" s="35">
        <f t="shared" si="4"/>
        <v>0</v>
      </c>
      <c r="T38" s="6"/>
      <c r="U38" s="7"/>
      <c r="V38" s="34"/>
      <c r="W38" s="8" t="str">
        <f>IF(ISBLANK(V38), "", VLOOKUP(V38, Z!$A$2:$C$4127, 3, FALSE))</f>
        <v/>
      </c>
      <c r="X38" s="41"/>
      <c r="Y38" s="9">
        <f t="shared" si="2"/>
        <v>0</v>
      </c>
      <c r="Z38" s="20"/>
      <c r="AA38" s="47">
        <v>0.15</v>
      </c>
      <c r="AB38" s="47">
        <v>0.06</v>
      </c>
      <c r="AC38" s="47">
        <v>2E-3</v>
      </c>
      <c r="AD38" s="47">
        <f t="shared" si="5"/>
        <v>0</v>
      </c>
    </row>
    <row r="39" spans="1:30" s="73" customFormat="1" x14ac:dyDescent="0.2">
      <c r="A39" s="39" cm="1">
        <f t="array" ref="A39">IFERROR(INDEX(Operation, IFERROR(MATCH($J39, Y!$B$40:$B$51, 0), IFERROR(MATCH($J39, Y!$C$40:$C$51, 0), MATCH($J39, Y!$D$40:$D$51, 0))), 4), 0)</f>
        <v>0</v>
      </c>
      <c r="B39" s="71">
        <v>28</v>
      </c>
      <c r="C39" s="7"/>
      <c r="D39" s="7"/>
      <c r="E39" s="34"/>
      <c r="F39" s="8" t="str">
        <f>IF(ISBLANK(E39), "", VLOOKUP(E39, Z!$A$2:$C$4127, 3, FALSE))</f>
        <v/>
      </c>
      <c r="G39" s="25"/>
      <c r="H39" s="36"/>
      <c r="I39" s="36"/>
      <c r="J39" s="38"/>
      <c r="K39" s="35" t="str">
        <f t="shared" si="0"/>
        <v>-</v>
      </c>
      <c r="L39" s="35">
        <f t="shared" si="1"/>
        <v>0</v>
      </c>
      <c r="M39" s="82"/>
      <c r="N39" s="83"/>
      <c r="O39" s="6"/>
      <c r="P39" s="6"/>
      <c r="Q39" s="83"/>
      <c r="R39" s="72">
        <f t="shared" si="3"/>
        <v>0</v>
      </c>
      <c r="S39" s="35">
        <f t="shared" si="4"/>
        <v>0</v>
      </c>
      <c r="T39" s="6"/>
      <c r="U39" s="7"/>
      <c r="V39" s="34"/>
      <c r="W39" s="8" t="str">
        <f>IF(ISBLANK(V39), "", VLOOKUP(V39, Z!$A$2:$C$4127, 3, FALSE))</f>
        <v/>
      </c>
      <c r="X39" s="41"/>
      <c r="Y39" s="9">
        <f t="shared" si="2"/>
        <v>0</v>
      </c>
      <c r="Z39" s="20"/>
      <c r="AA39" s="47">
        <v>0.15</v>
      </c>
      <c r="AB39" s="47">
        <v>0.06</v>
      </c>
      <c r="AC39" s="47">
        <v>2E-3</v>
      </c>
      <c r="AD39" s="47">
        <f t="shared" si="5"/>
        <v>0</v>
      </c>
    </row>
    <row r="40" spans="1:30" s="73" customFormat="1" x14ac:dyDescent="0.2">
      <c r="A40" s="39" cm="1">
        <f t="array" ref="A40">IFERROR(INDEX(Operation, IFERROR(MATCH($J40, Y!$B$40:$B$51, 0), IFERROR(MATCH($J40, Y!$C$40:$C$51, 0), MATCH($J40, Y!$D$40:$D$51, 0))), 4), 0)</f>
        <v>0</v>
      </c>
      <c r="B40" s="71">
        <v>29</v>
      </c>
      <c r="C40" s="7"/>
      <c r="D40" s="7"/>
      <c r="E40" s="34"/>
      <c r="F40" s="8" t="str">
        <f>IF(ISBLANK(E40), "", VLOOKUP(E40, Z!$A$2:$C$4127, 3, FALSE))</f>
        <v/>
      </c>
      <c r="G40" s="25"/>
      <c r="H40" s="36"/>
      <c r="I40" s="36"/>
      <c r="J40" s="38"/>
      <c r="K40" s="35" t="str">
        <f t="shared" si="0"/>
        <v>-</v>
      </c>
      <c r="L40" s="35">
        <f t="shared" si="1"/>
        <v>0</v>
      </c>
      <c r="M40" s="82"/>
      <c r="N40" s="83"/>
      <c r="O40" s="6"/>
      <c r="P40" s="6"/>
      <c r="Q40" s="83"/>
      <c r="R40" s="72">
        <f t="shared" si="3"/>
        <v>0</v>
      </c>
      <c r="S40" s="35">
        <f t="shared" si="4"/>
        <v>0</v>
      </c>
      <c r="T40" s="6"/>
      <c r="U40" s="7"/>
      <c r="V40" s="34"/>
      <c r="W40" s="8" t="str">
        <f>IF(ISBLANK(V40), "", VLOOKUP(V40, Z!$A$2:$C$4127, 3, FALSE))</f>
        <v/>
      </c>
      <c r="X40" s="41"/>
      <c r="Y40" s="9">
        <f t="shared" si="2"/>
        <v>0</v>
      </c>
      <c r="Z40" s="20"/>
      <c r="AA40" s="47">
        <v>0.15</v>
      </c>
      <c r="AB40" s="47">
        <v>0.06</v>
      </c>
      <c r="AC40" s="47">
        <v>2E-3</v>
      </c>
      <c r="AD40" s="47">
        <f t="shared" si="5"/>
        <v>0</v>
      </c>
    </row>
    <row r="41" spans="1:30" s="73" customFormat="1" x14ac:dyDescent="0.2">
      <c r="A41" s="39" cm="1">
        <f t="array" ref="A41">IFERROR(INDEX(Operation, IFERROR(MATCH($J41, Y!$B$40:$B$51, 0), IFERROR(MATCH($J41, Y!$C$40:$C$51, 0), MATCH($J41, Y!$D$40:$D$51, 0))), 4), 0)</f>
        <v>0</v>
      </c>
      <c r="B41" s="71">
        <v>30</v>
      </c>
      <c r="C41" s="7"/>
      <c r="D41" s="7"/>
      <c r="E41" s="34"/>
      <c r="F41" s="8" t="str">
        <f>IF(ISBLANK(E41), "", VLOOKUP(E41, Z!$A$2:$C$4127, 3, FALSE))</f>
        <v/>
      </c>
      <c r="G41" s="25"/>
      <c r="H41" s="36"/>
      <c r="I41" s="36"/>
      <c r="J41" s="38"/>
      <c r="K41" s="35" t="str">
        <f t="shared" si="0"/>
        <v>-</v>
      </c>
      <c r="L41" s="35">
        <f t="shared" si="1"/>
        <v>0</v>
      </c>
      <c r="M41" s="82"/>
      <c r="N41" s="83"/>
      <c r="O41" s="6"/>
      <c r="P41" s="6"/>
      <c r="Q41" s="83"/>
      <c r="R41" s="72">
        <f t="shared" si="3"/>
        <v>0</v>
      </c>
      <c r="S41" s="35">
        <f t="shared" si="4"/>
        <v>0</v>
      </c>
      <c r="T41" s="6"/>
      <c r="U41" s="7"/>
      <c r="V41" s="34"/>
      <c r="W41" s="8" t="str">
        <f>IF(ISBLANK(V41), "", VLOOKUP(V41, Z!$A$2:$C$4127, 3, FALSE))</f>
        <v/>
      </c>
      <c r="X41" s="41"/>
      <c r="Y41" s="9">
        <f t="shared" si="2"/>
        <v>0</v>
      </c>
      <c r="Z41" s="20"/>
      <c r="AA41" s="47">
        <v>0.15</v>
      </c>
      <c r="AB41" s="47">
        <v>0.06</v>
      </c>
      <c r="AC41" s="47">
        <v>2E-3</v>
      </c>
      <c r="AD41" s="47">
        <f t="shared" si="5"/>
        <v>0</v>
      </c>
    </row>
    <row r="42" spans="1:30" s="73" customFormat="1" x14ac:dyDescent="0.2">
      <c r="A42" s="39" cm="1">
        <f t="array" ref="A42">IFERROR(INDEX(Operation, IFERROR(MATCH($J42, Y!$B$40:$B$51, 0), IFERROR(MATCH($J42, Y!$C$40:$C$51, 0), MATCH($J42, Y!$D$40:$D$51, 0))), 4), 0)</f>
        <v>0</v>
      </c>
      <c r="B42" s="71">
        <v>31</v>
      </c>
      <c r="C42" s="7"/>
      <c r="D42" s="7"/>
      <c r="E42" s="34"/>
      <c r="F42" s="8" t="str">
        <f>IF(ISBLANK(E42), "", VLOOKUP(E42, Z!$A$2:$C$4127, 3, FALSE))</f>
        <v/>
      </c>
      <c r="G42" s="25"/>
      <c r="H42" s="36"/>
      <c r="I42" s="36"/>
      <c r="J42" s="38"/>
      <c r="K42" s="35" t="str">
        <f t="shared" si="0"/>
        <v>-</v>
      </c>
      <c r="L42" s="35">
        <f t="shared" si="1"/>
        <v>0</v>
      </c>
      <c r="M42" s="82"/>
      <c r="N42" s="83"/>
      <c r="O42" s="6"/>
      <c r="P42" s="6"/>
      <c r="Q42" s="83"/>
      <c r="R42" s="72">
        <f t="shared" si="3"/>
        <v>0</v>
      </c>
      <c r="S42" s="35">
        <f t="shared" si="4"/>
        <v>0</v>
      </c>
      <c r="T42" s="6"/>
      <c r="U42" s="7"/>
      <c r="V42" s="34"/>
      <c r="W42" s="8" t="str">
        <f>IF(ISBLANK(V42), "", VLOOKUP(V42, Z!$A$2:$C$4127, 3, FALSE))</f>
        <v/>
      </c>
      <c r="X42" s="41"/>
      <c r="Y42" s="9">
        <f t="shared" si="2"/>
        <v>0</v>
      </c>
      <c r="Z42" s="20"/>
      <c r="AA42" s="47">
        <v>0.15</v>
      </c>
      <c r="AB42" s="47">
        <v>0.06</v>
      </c>
      <c r="AC42" s="47">
        <v>2E-3</v>
      </c>
      <c r="AD42" s="47">
        <f t="shared" si="5"/>
        <v>0</v>
      </c>
    </row>
    <row r="43" spans="1:30" s="73" customFormat="1" x14ac:dyDescent="0.2">
      <c r="A43" s="39" cm="1">
        <f t="array" ref="A43">IFERROR(INDEX(Operation, IFERROR(MATCH($J43, Y!$B$40:$B$51, 0), IFERROR(MATCH($J43, Y!$C$40:$C$51, 0), MATCH($J43, Y!$D$40:$D$51, 0))), 4), 0)</f>
        <v>0</v>
      </c>
      <c r="B43" s="71">
        <v>32</v>
      </c>
      <c r="C43" s="7"/>
      <c r="D43" s="7"/>
      <c r="E43" s="34"/>
      <c r="F43" s="8" t="str">
        <f>IF(ISBLANK(E43), "", VLOOKUP(E43, Z!$A$2:$C$4127, 3, FALSE))</f>
        <v/>
      </c>
      <c r="G43" s="25"/>
      <c r="H43" s="36"/>
      <c r="I43" s="36"/>
      <c r="J43" s="38"/>
      <c r="K43" s="35" t="str">
        <f t="shared" si="0"/>
        <v>-</v>
      </c>
      <c r="L43" s="35">
        <f t="shared" si="1"/>
        <v>0</v>
      </c>
      <c r="M43" s="82"/>
      <c r="N43" s="83"/>
      <c r="O43" s="6"/>
      <c r="P43" s="6"/>
      <c r="Q43" s="83"/>
      <c r="R43" s="72">
        <f t="shared" si="3"/>
        <v>0</v>
      </c>
      <c r="S43" s="35">
        <f t="shared" si="4"/>
        <v>0</v>
      </c>
      <c r="T43" s="6"/>
      <c r="U43" s="7"/>
      <c r="V43" s="34"/>
      <c r="W43" s="8" t="str">
        <f>IF(ISBLANK(V43), "", VLOOKUP(V43, Z!$A$2:$C$4127, 3, FALSE))</f>
        <v/>
      </c>
      <c r="X43" s="41"/>
      <c r="Y43" s="9">
        <f t="shared" si="2"/>
        <v>0</v>
      </c>
      <c r="Z43" s="20"/>
      <c r="AA43" s="47">
        <v>0.15</v>
      </c>
      <c r="AB43" s="47">
        <v>0.06</v>
      </c>
      <c r="AC43" s="47">
        <v>2E-3</v>
      </c>
      <c r="AD43" s="47">
        <f t="shared" si="5"/>
        <v>0</v>
      </c>
    </row>
    <row r="44" spans="1:30" s="73" customFormat="1" x14ac:dyDescent="0.2">
      <c r="A44" s="39" cm="1">
        <f t="array" ref="A44">IFERROR(INDEX(Operation, IFERROR(MATCH($J44, Y!$B$40:$B$51, 0), IFERROR(MATCH($J44, Y!$C$40:$C$51, 0), MATCH($J44, Y!$D$40:$D$51, 0))), 4), 0)</f>
        <v>0</v>
      </c>
      <c r="B44" s="71">
        <v>33</v>
      </c>
      <c r="C44" s="7"/>
      <c r="D44" s="7"/>
      <c r="E44" s="34"/>
      <c r="F44" s="8" t="str">
        <f>IF(ISBLANK(E44), "", VLOOKUP(E44, Z!$A$2:$C$4127, 3, FALSE))</f>
        <v/>
      </c>
      <c r="G44" s="25"/>
      <c r="H44" s="36"/>
      <c r="I44" s="36"/>
      <c r="J44" s="38"/>
      <c r="K44" s="35" t="str">
        <f t="shared" ref="K44:K75" si="6">IFERROR(IF(ISBLANK(J44), I44/G44, $A44), "-")</f>
        <v>-</v>
      </c>
      <c r="L44" s="35">
        <f t="shared" ref="L44:L75" si="7">IF(ISNUMBER($K44), $K44*$G44, $I44)</f>
        <v>0</v>
      </c>
      <c r="M44" s="82"/>
      <c r="N44" s="83"/>
      <c r="O44" s="6"/>
      <c r="P44" s="6"/>
      <c r="Q44" s="83"/>
      <c r="R44" s="72">
        <f t="shared" si="3"/>
        <v>0</v>
      </c>
      <c r="S44" s="35">
        <f t="shared" si="4"/>
        <v>0</v>
      </c>
      <c r="T44" s="6"/>
      <c r="U44" s="7"/>
      <c r="V44" s="34"/>
      <c r="W44" s="8" t="str">
        <f>IF(ISBLANK(V44), "", VLOOKUP(V44, Z!$A$2:$C$4127, 3, FALSE))</f>
        <v/>
      </c>
      <c r="X44" s="41"/>
      <c r="Y44" s="9">
        <f t="shared" ref="Y44:Y75" si="8">3*0.75*(L44-S44)/1000</f>
        <v>0</v>
      </c>
      <c r="Z44" s="20"/>
      <c r="AA44" s="47">
        <v>0.15</v>
      </c>
      <c r="AB44" s="47">
        <v>0.06</v>
      </c>
      <c r="AC44" s="47">
        <v>2E-3</v>
      </c>
      <c r="AD44" s="47">
        <f t="shared" si="5"/>
        <v>0</v>
      </c>
    </row>
    <row r="45" spans="1:30" s="73" customFormat="1" x14ac:dyDescent="0.2">
      <c r="A45" s="39" cm="1">
        <f t="array" ref="A45">IFERROR(INDEX(Operation, IFERROR(MATCH($J45, Y!$B$40:$B$51, 0), IFERROR(MATCH($J45, Y!$C$40:$C$51, 0), MATCH($J45, Y!$D$40:$D$51, 0))), 4), 0)</f>
        <v>0</v>
      </c>
      <c r="B45" s="71">
        <v>34</v>
      </c>
      <c r="C45" s="7"/>
      <c r="D45" s="7"/>
      <c r="E45" s="34"/>
      <c r="F45" s="8" t="str">
        <f>IF(ISBLANK(E45), "", VLOOKUP(E45, Z!$A$2:$C$4127, 3, FALSE))</f>
        <v/>
      </c>
      <c r="G45" s="25"/>
      <c r="H45" s="36"/>
      <c r="I45" s="36"/>
      <c r="J45" s="38"/>
      <c r="K45" s="35" t="str">
        <f t="shared" si="6"/>
        <v>-</v>
      </c>
      <c r="L45" s="35">
        <f t="shared" si="7"/>
        <v>0</v>
      </c>
      <c r="M45" s="82"/>
      <c r="N45" s="83"/>
      <c r="O45" s="6"/>
      <c r="P45" s="6"/>
      <c r="Q45" s="83"/>
      <c r="R45" s="72">
        <f t="shared" si="3"/>
        <v>0</v>
      </c>
      <c r="S45" s="35">
        <f t="shared" si="4"/>
        <v>0</v>
      </c>
      <c r="T45" s="6"/>
      <c r="U45" s="7"/>
      <c r="V45" s="34"/>
      <c r="W45" s="8" t="str">
        <f>IF(ISBLANK(V45), "", VLOOKUP(V45, Z!$A$2:$C$4127, 3, FALSE))</f>
        <v/>
      </c>
      <c r="X45" s="41"/>
      <c r="Y45" s="9">
        <f t="shared" si="8"/>
        <v>0</v>
      </c>
      <c r="Z45" s="20"/>
      <c r="AA45" s="47">
        <v>0.15</v>
      </c>
      <c r="AB45" s="47">
        <v>0.06</v>
      </c>
      <c r="AC45" s="47">
        <v>2E-3</v>
      </c>
      <c r="AD45" s="47">
        <f t="shared" si="5"/>
        <v>0</v>
      </c>
    </row>
    <row r="46" spans="1:30" s="73" customFormat="1" x14ac:dyDescent="0.2">
      <c r="A46" s="39" cm="1">
        <f t="array" ref="A46">IFERROR(INDEX(Operation, IFERROR(MATCH($J46, Y!$B$40:$B$51, 0), IFERROR(MATCH($J46, Y!$C$40:$C$51, 0), MATCH($J46, Y!$D$40:$D$51, 0))), 4), 0)</f>
        <v>0</v>
      </c>
      <c r="B46" s="71">
        <v>35</v>
      </c>
      <c r="C46" s="7"/>
      <c r="D46" s="7"/>
      <c r="E46" s="34"/>
      <c r="F46" s="8" t="str">
        <f>IF(ISBLANK(E46), "", VLOOKUP(E46, Z!$A$2:$C$4127, 3, FALSE))</f>
        <v/>
      </c>
      <c r="G46" s="25"/>
      <c r="H46" s="36"/>
      <c r="I46" s="36"/>
      <c r="J46" s="38"/>
      <c r="K46" s="35" t="str">
        <f t="shared" si="6"/>
        <v>-</v>
      </c>
      <c r="L46" s="35">
        <f t="shared" si="7"/>
        <v>0</v>
      </c>
      <c r="M46" s="82"/>
      <c r="N46" s="83"/>
      <c r="O46" s="6"/>
      <c r="P46" s="6"/>
      <c r="Q46" s="83"/>
      <c r="R46" s="72">
        <f t="shared" si="3"/>
        <v>0</v>
      </c>
      <c r="S46" s="35">
        <f t="shared" si="4"/>
        <v>0</v>
      </c>
      <c r="T46" s="6"/>
      <c r="U46" s="7"/>
      <c r="V46" s="34"/>
      <c r="W46" s="8" t="str">
        <f>IF(ISBLANK(V46), "", VLOOKUP(V46, Z!$A$2:$C$4127, 3, FALSE))</f>
        <v/>
      </c>
      <c r="X46" s="41"/>
      <c r="Y46" s="9">
        <f t="shared" si="8"/>
        <v>0</v>
      </c>
      <c r="Z46" s="20"/>
      <c r="AA46" s="47">
        <v>0.15</v>
      </c>
      <c r="AB46" s="47">
        <v>0.06</v>
      </c>
      <c r="AC46" s="47">
        <v>2E-3</v>
      </c>
      <c r="AD46" s="47">
        <f t="shared" si="5"/>
        <v>0</v>
      </c>
    </row>
    <row r="47" spans="1:30" s="73" customFormat="1" x14ac:dyDescent="0.2">
      <c r="A47" s="39" cm="1">
        <f t="array" ref="A47">IFERROR(INDEX(Operation, IFERROR(MATCH($J47, Y!$B$40:$B$51, 0), IFERROR(MATCH($J47, Y!$C$40:$C$51, 0), MATCH($J47, Y!$D$40:$D$51, 0))), 4), 0)</f>
        <v>0</v>
      </c>
      <c r="B47" s="71">
        <v>36</v>
      </c>
      <c r="C47" s="7"/>
      <c r="D47" s="7"/>
      <c r="E47" s="34"/>
      <c r="F47" s="8" t="str">
        <f>IF(ISBLANK(E47), "", VLOOKUP(E47, Z!$A$2:$C$4127, 3, FALSE))</f>
        <v/>
      </c>
      <c r="G47" s="25"/>
      <c r="H47" s="36"/>
      <c r="I47" s="36"/>
      <c r="J47" s="38"/>
      <c r="K47" s="35" t="str">
        <f t="shared" si="6"/>
        <v>-</v>
      </c>
      <c r="L47" s="35">
        <f t="shared" si="7"/>
        <v>0</v>
      </c>
      <c r="M47" s="82"/>
      <c r="N47" s="83"/>
      <c r="O47" s="6"/>
      <c r="P47" s="6"/>
      <c r="Q47" s="83"/>
      <c r="R47" s="72">
        <f t="shared" si="3"/>
        <v>0</v>
      </c>
      <c r="S47" s="35">
        <f t="shared" si="4"/>
        <v>0</v>
      </c>
      <c r="T47" s="6"/>
      <c r="U47" s="7"/>
      <c r="V47" s="34"/>
      <c r="W47" s="8" t="str">
        <f>IF(ISBLANK(V47), "", VLOOKUP(V47, Z!$A$2:$C$4127, 3, FALSE))</f>
        <v/>
      </c>
      <c r="X47" s="41"/>
      <c r="Y47" s="9">
        <f t="shared" si="8"/>
        <v>0</v>
      </c>
      <c r="Z47" s="20"/>
      <c r="AA47" s="47">
        <v>0.15</v>
      </c>
      <c r="AB47" s="47">
        <v>0.06</v>
      </c>
      <c r="AC47" s="47">
        <v>2E-3</v>
      </c>
      <c r="AD47" s="47">
        <f t="shared" si="5"/>
        <v>0</v>
      </c>
    </row>
    <row r="48" spans="1:30" s="73" customFormat="1" x14ac:dyDescent="0.2">
      <c r="A48" s="39" cm="1">
        <f t="array" ref="A48">IFERROR(INDEX(Operation, IFERROR(MATCH($J48, Y!$B$40:$B$51, 0), IFERROR(MATCH($J48, Y!$C$40:$C$51, 0), MATCH($J48, Y!$D$40:$D$51, 0))), 4), 0)</f>
        <v>0</v>
      </c>
      <c r="B48" s="71">
        <v>37</v>
      </c>
      <c r="C48" s="7"/>
      <c r="D48" s="7"/>
      <c r="E48" s="34"/>
      <c r="F48" s="8" t="str">
        <f>IF(ISBLANK(E48), "", VLOOKUP(E48, Z!$A$2:$C$4127, 3, FALSE))</f>
        <v/>
      </c>
      <c r="G48" s="25"/>
      <c r="H48" s="36"/>
      <c r="I48" s="36"/>
      <c r="J48" s="38"/>
      <c r="K48" s="35" t="str">
        <f t="shared" si="6"/>
        <v>-</v>
      </c>
      <c r="L48" s="35">
        <f t="shared" si="7"/>
        <v>0</v>
      </c>
      <c r="M48" s="82"/>
      <c r="N48" s="83"/>
      <c r="O48" s="6"/>
      <c r="P48" s="6"/>
      <c r="Q48" s="83"/>
      <c r="R48" s="72">
        <f t="shared" si="3"/>
        <v>0</v>
      </c>
      <c r="S48" s="35">
        <f t="shared" si="4"/>
        <v>0</v>
      </c>
      <c r="T48" s="6"/>
      <c r="U48" s="7"/>
      <c r="V48" s="34"/>
      <c r="W48" s="8" t="str">
        <f>IF(ISBLANK(V48), "", VLOOKUP(V48, Z!$A$2:$C$4127, 3, FALSE))</f>
        <v/>
      </c>
      <c r="X48" s="41"/>
      <c r="Y48" s="9">
        <f t="shared" si="8"/>
        <v>0</v>
      </c>
      <c r="Z48" s="20"/>
      <c r="AA48" s="47">
        <v>0.15</v>
      </c>
      <c r="AB48" s="47">
        <v>0.06</v>
      </c>
      <c r="AC48" s="47">
        <v>2E-3</v>
      </c>
      <c r="AD48" s="47">
        <f t="shared" si="5"/>
        <v>0</v>
      </c>
    </row>
    <row r="49" spans="1:30" s="73" customFormat="1" x14ac:dyDescent="0.2">
      <c r="A49" s="39" cm="1">
        <f t="array" ref="A49">IFERROR(INDEX(Operation, IFERROR(MATCH($J49, Y!$B$40:$B$51, 0), IFERROR(MATCH($J49, Y!$C$40:$C$51, 0), MATCH($J49, Y!$D$40:$D$51, 0))), 4), 0)</f>
        <v>0</v>
      </c>
      <c r="B49" s="71">
        <v>38</v>
      </c>
      <c r="C49" s="7"/>
      <c r="D49" s="7"/>
      <c r="E49" s="34"/>
      <c r="F49" s="8" t="str">
        <f>IF(ISBLANK(E49), "", VLOOKUP(E49, Z!$A$2:$C$4127, 3, FALSE))</f>
        <v/>
      </c>
      <c r="G49" s="25"/>
      <c r="H49" s="36"/>
      <c r="I49" s="36"/>
      <c r="J49" s="38"/>
      <c r="K49" s="35" t="str">
        <f t="shared" si="6"/>
        <v>-</v>
      </c>
      <c r="L49" s="35">
        <f t="shared" si="7"/>
        <v>0</v>
      </c>
      <c r="M49" s="82"/>
      <c r="N49" s="83"/>
      <c r="O49" s="6"/>
      <c r="P49" s="6"/>
      <c r="Q49" s="83"/>
      <c r="R49" s="72">
        <f t="shared" si="3"/>
        <v>0</v>
      </c>
      <c r="S49" s="35">
        <f t="shared" si="4"/>
        <v>0</v>
      </c>
      <c r="T49" s="6"/>
      <c r="U49" s="7"/>
      <c r="V49" s="34"/>
      <c r="W49" s="8" t="str">
        <f>IF(ISBLANK(V49), "", VLOOKUP(V49, Z!$A$2:$C$4127, 3, FALSE))</f>
        <v/>
      </c>
      <c r="X49" s="41"/>
      <c r="Y49" s="9">
        <f t="shared" si="8"/>
        <v>0</v>
      </c>
      <c r="Z49" s="20"/>
      <c r="AA49" s="47">
        <v>0.15</v>
      </c>
      <c r="AB49" s="47">
        <v>0.06</v>
      </c>
      <c r="AC49" s="47">
        <v>2E-3</v>
      </c>
      <c r="AD49" s="47">
        <f t="shared" si="5"/>
        <v>0</v>
      </c>
    </row>
    <row r="50" spans="1:30" s="73" customFormat="1" x14ac:dyDescent="0.2">
      <c r="A50" s="39" cm="1">
        <f t="array" ref="A50">IFERROR(INDEX(Operation, IFERROR(MATCH($J50, Y!$B$40:$B$51, 0), IFERROR(MATCH($J50, Y!$C$40:$C$51, 0), MATCH($J50, Y!$D$40:$D$51, 0))), 4), 0)</f>
        <v>0</v>
      </c>
      <c r="B50" s="71">
        <v>39</v>
      </c>
      <c r="C50" s="7"/>
      <c r="D50" s="7"/>
      <c r="E50" s="34"/>
      <c r="F50" s="8" t="str">
        <f>IF(ISBLANK(E50), "", VLOOKUP(E50, Z!$A$2:$C$4127, 3, FALSE))</f>
        <v/>
      </c>
      <c r="G50" s="25"/>
      <c r="H50" s="36"/>
      <c r="I50" s="36"/>
      <c r="J50" s="38"/>
      <c r="K50" s="35" t="str">
        <f t="shared" si="6"/>
        <v>-</v>
      </c>
      <c r="L50" s="35">
        <f t="shared" si="7"/>
        <v>0</v>
      </c>
      <c r="M50" s="82"/>
      <c r="N50" s="83"/>
      <c r="O50" s="6"/>
      <c r="P50" s="6"/>
      <c r="Q50" s="83"/>
      <c r="R50" s="72">
        <f t="shared" si="3"/>
        <v>0</v>
      </c>
      <c r="S50" s="35">
        <f t="shared" si="4"/>
        <v>0</v>
      </c>
      <c r="T50" s="6"/>
      <c r="U50" s="7"/>
      <c r="V50" s="34"/>
      <c r="W50" s="8" t="str">
        <f>IF(ISBLANK(V50), "", VLOOKUP(V50, Z!$A$2:$C$4127, 3, FALSE))</f>
        <v/>
      </c>
      <c r="X50" s="41"/>
      <c r="Y50" s="9">
        <f t="shared" si="8"/>
        <v>0</v>
      </c>
      <c r="Z50" s="20"/>
      <c r="AA50" s="47">
        <v>0.15</v>
      </c>
      <c r="AB50" s="47">
        <v>0.06</v>
      </c>
      <c r="AC50" s="47">
        <v>2E-3</v>
      </c>
      <c r="AD50" s="47">
        <f t="shared" si="5"/>
        <v>0</v>
      </c>
    </row>
    <row r="51" spans="1:30" s="73" customFormat="1" x14ac:dyDescent="0.2">
      <c r="A51" s="39" cm="1">
        <f t="array" ref="A51">IFERROR(INDEX(Operation, IFERROR(MATCH($J51, Y!$B$40:$B$51, 0), IFERROR(MATCH($J51, Y!$C$40:$C$51, 0), MATCH($J51, Y!$D$40:$D$51, 0))), 4), 0)</f>
        <v>0</v>
      </c>
      <c r="B51" s="71">
        <v>40</v>
      </c>
      <c r="C51" s="7"/>
      <c r="D51" s="7"/>
      <c r="E51" s="34"/>
      <c r="F51" s="8" t="str">
        <f>IF(ISBLANK(E51), "", VLOOKUP(E51, Z!$A$2:$C$4127, 3, FALSE))</f>
        <v/>
      </c>
      <c r="G51" s="25"/>
      <c r="H51" s="36"/>
      <c r="I51" s="36"/>
      <c r="J51" s="38"/>
      <c r="K51" s="35" t="str">
        <f t="shared" si="6"/>
        <v>-</v>
      </c>
      <c r="L51" s="35">
        <f t="shared" si="7"/>
        <v>0</v>
      </c>
      <c r="M51" s="82"/>
      <c r="N51" s="83"/>
      <c r="O51" s="6"/>
      <c r="P51" s="6"/>
      <c r="Q51" s="83"/>
      <c r="R51" s="72">
        <f t="shared" si="3"/>
        <v>0</v>
      </c>
      <c r="S51" s="35">
        <f t="shared" si="4"/>
        <v>0</v>
      </c>
      <c r="T51" s="6"/>
      <c r="U51" s="7"/>
      <c r="V51" s="34"/>
      <c r="W51" s="8" t="str">
        <f>IF(ISBLANK(V51), "", VLOOKUP(V51, Z!$A$2:$C$4127, 3, FALSE))</f>
        <v/>
      </c>
      <c r="X51" s="41"/>
      <c r="Y51" s="9">
        <f t="shared" si="8"/>
        <v>0</v>
      </c>
      <c r="Z51" s="20"/>
      <c r="AA51" s="47">
        <v>0.15</v>
      </c>
      <c r="AB51" s="47">
        <v>0.06</v>
      </c>
      <c r="AC51" s="47">
        <v>2E-3</v>
      </c>
      <c r="AD51" s="47">
        <f t="shared" si="5"/>
        <v>0</v>
      </c>
    </row>
    <row r="52" spans="1:30" s="73" customFormat="1" x14ac:dyDescent="0.2">
      <c r="A52" s="39" cm="1">
        <f t="array" ref="A52">IFERROR(INDEX(Operation, IFERROR(MATCH($J52, Y!$B$40:$B$51, 0), IFERROR(MATCH($J52, Y!$C$40:$C$51, 0), MATCH($J52, Y!$D$40:$D$51, 0))), 4), 0)</f>
        <v>0</v>
      </c>
      <c r="B52" s="71">
        <v>41</v>
      </c>
      <c r="C52" s="7"/>
      <c r="D52" s="7"/>
      <c r="E52" s="34"/>
      <c r="F52" s="8" t="str">
        <f>IF(ISBLANK(E52), "", VLOOKUP(E52, Z!$A$2:$C$4127, 3, FALSE))</f>
        <v/>
      </c>
      <c r="G52" s="25"/>
      <c r="H52" s="36"/>
      <c r="I52" s="36"/>
      <c r="J52" s="38"/>
      <c r="K52" s="35" t="str">
        <f t="shared" si="6"/>
        <v>-</v>
      </c>
      <c r="L52" s="35">
        <f t="shared" si="7"/>
        <v>0</v>
      </c>
      <c r="M52" s="82"/>
      <c r="N52" s="83"/>
      <c r="O52" s="6"/>
      <c r="P52" s="6"/>
      <c r="Q52" s="83"/>
      <c r="R52" s="72">
        <f t="shared" si="3"/>
        <v>0</v>
      </c>
      <c r="S52" s="35">
        <f t="shared" si="4"/>
        <v>0</v>
      </c>
      <c r="T52" s="6"/>
      <c r="U52" s="7"/>
      <c r="V52" s="34"/>
      <c r="W52" s="8" t="str">
        <f>IF(ISBLANK(V52), "", VLOOKUP(V52, Z!$A$2:$C$4127, 3, FALSE))</f>
        <v/>
      </c>
      <c r="X52" s="41"/>
      <c r="Y52" s="9">
        <f t="shared" si="8"/>
        <v>0</v>
      </c>
      <c r="Z52" s="20"/>
      <c r="AA52" s="47">
        <v>0.15</v>
      </c>
      <c r="AB52" s="47">
        <v>0.06</v>
      </c>
      <c r="AC52" s="47">
        <v>2E-3</v>
      </c>
      <c r="AD52" s="47">
        <f t="shared" si="5"/>
        <v>0</v>
      </c>
    </row>
    <row r="53" spans="1:30" s="73" customFormat="1" x14ac:dyDescent="0.2">
      <c r="A53" s="39" cm="1">
        <f t="array" ref="A53">IFERROR(INDEX(Operation, IFERROR(MATCH($J53, Y!$B$40:$B$51, 0), IFERROR(MATCH($J53, Y!$C$40:$C$51, 0), MATCH($J53, Y!$D$40:$D$51, 0))), 4), 0)</f>
        <v>0</v>
      </c>
      <c r="B53" s="71">
        <v>42</v>
      </c>
      <c r="C53" s="7"/>
      <c r="D53" s="7"/>
      <c r="E53" s="34"/>
      <c r="F53" s="8" t="str">
        <f>IF(ISBLANK(E53), "", VLOOKUP(E53, Z!$A$2:$C$4127, 3, FALSE))</f>
        <v/>
      </c>
      <c r="G53" s="25"/>
      <c r="H53" s="36"/>
      <c r="I53" s="36"/>
      <c r="J53" s="38"/>
      <c r="K53" s="35" t="str">
        <f t="shared" si="6"/>
        <v>-</v>
      </c>
      <c r="L53" s="35">
        <f t="shared" si="7"/>
        <v>0</v>
      </c>
      <c r="M53" s="82"/>
      <c r="N53" s="83"/>
      <c r="O53" s="6"/>
      <c r="P53" s="6"/>
      <c r="Q53" s="83"/>
      <c r="R53" s="72">
        <f t="shared" si="3"/>
        <v>0</v>
      </c>
      <c r="S53" s="35">
        <f t="shared" si="4"/>
        <v>0</v>
      </c>
      <c r="T53" s="6"/>
      <c r="U53" s="7"/>
      <c r="V53" s="34"/>
      <c r="W53" s="8" t="str">
        <f>IF(ISBLANK(V53), "", VLOOKUP(V53, Z!$A$2:$C$4127, 3, FALSE))</f>
        <v/>
      </c>
      <c r="X53" s="41"/>
      <c r="Y53" s="9">
        <f t="shared" si="8"/>
        <v>0</v>
      </c>
      <c r="Z53" s="20"/>
      <c r="AA53" s="47">
        <v>0.15</v>
      </c>
      <c r="AB53" s="47">
        <v>0.06</v>
      </c>
      <c r="AC53" s="47">
        <v>2E-3</v>
      </c>
      <c r="AD53" s="47">
        <f t="shared" si="5"/>
        <v>0</v>
      </c>
    </row>
    <row r="54" spans="1:30" s="73" customFormat="1" x14ac:dyDescent="0.2">
      <c r="A54" s="39" cm="1">
        <f t="array" ref="A54">IFERROR(INDEX(Operation, IFERROR(MATCH($J54, Y!$B$40:$B$51, 0), IFERROR(MATCH($J54, Y!$C$40:$C$51, 0), MATCH($J54, Y!$D$40:$D$51, 0))), 4), 0)</f>
        <v>0</v>
      </c>
      <c r="B54" s="71">
        <v>43</v>
      </c>
      <c r="C54" s="7"/>
      <c r="D54" s="7"/>
      <c r="E54" s="34"/>
      <c r="F54" s="8" t="str">
        <f>IF(ISBLANK(E54), "", VLOOKUP(E54, Z!$A$2:$C$4127, 3, FALSE))</f>
        <v/>
      </c>
      <c r="G54" s="25"/>
      <c r="H54" s="36"/>
      <c r="I54" s="36"/>
      <c r="J54" s="38"/>
      <c r="K54" s="35" t="str">
        <f t="shared" si="6"/>
        <v>-</v>
      </c>
      <c r="L54" s="35">
        <f t="shared" si="7"/>
        <v>0</v>
      </c>
      <c r="M54" s="82"/>
      <c r="N54" s="83"/>
      <c r="O54" s="6"/>
      <c r="P54" s="6"/>
      <c r="Q54" s="83"/>
      <c r="R54" s="72">
        <f t="shared" si="3"/>
        <v>0</v>
      </c>
      <c r="S54" s="35">
        <f t="shared" si="4"/>
        <v>0</v>
      </c>
      <c r="T54" s="6"/>
      <c r="U54" s="7"/>
      <c r="V54" s="34"/>
      <c r="W54" s="8" t="str">
        <f>IF(ISBLANK(V54), "", VLOOKUP(V54, Z!$A$2:$C$4127, 3, FALSE))</f>
        <v/>
      </c>
      <c r="X54" s="41"/>
      <c r="Y54" s="9">
        <f t="shared" si="8"/>
        <v>0</v>
      </c>
      <c r="Z54" s="20"/>
      <c r="AA54" s="47">
        <v>0.15</v>
      </c>
      <c r="AB54" s="47">
        <v>0.06</v>
      </c>
      <c r="AC54" s="47">
        <v>2E-3</v>
      </c>
      <c r="AD54" s="47">
        <f t="shared" si="5"/>
        <v>0</v>
      </c>
    </row>
    <row r="55" spans="1:30" s="73" customFormat="1" x14ac:dyDescent="0.2">
      <c r="A55" s="39" cm="1">
        <f t="array" ref="A55">IFERROR(INDEX(Operation, IFERROR(MATCH($J55, Y!$B$40:$B$51, 0), IFERROR(MATCH($J55, Y!$C$40:$C$51, 0), MATCH($J55, Y!$D$40:$D$51, 0))), 4), 0)</f>
        <v>0</v>
      </c>
      <c r="B55" s="71">
        <v>44</v>
      </c>
      <c r="C55" s="7"/>
      <c r="D55" s="7"/>
      <c r="E55" s="34"/>
      <c r="F55" s="8" t="str">
        <f>IF(ISBLANK(E55), "", VLOOKUP(E55, Z!$A$2:$C$4127, 3, FALSE))</f>
        <v/>
      </c>
      <c r="G55" s="25"/>
      <c r="H55" s="36"/>
      <c r="I55" s="36"/>
      <c r="J55" s="38"/>
      <c r="K55" s="35" t="str">
        <f t="shared" si="6"/>
        <v>-</v>
      </c>
      <c r="L55" s="35">
        <f t="shared" si="7"/>
        <v>0</v>
      </c>
      <c r="M55" s="82"/>
      <c r="N55" s="83"/>
      <c r="O55" s="6"/>
      <c r="P55" s="6"/>
      <c r="Q55" s="83"/>
      <c r="R55" s="72">
        <f t="shared" si="3"/>
        <v>0</v>
      </c>
      <c r="S55" s="35">
        <f t="shared" si="4"/>
        <v>0</v>
      </c>
      <c r="T55" s="6"/>
      <c r="U55" s="7"/>
      <c r="V55" s="34"/>
      <c r="W55" s="8" t="str">
        <f>IF(ISBLANK(V55), "", VLOOKUP(V55, Z!$A$2:$C$4127, 3, FALSE))</f>
        <v/>
      </c>
      <c r="X55" s="41"/>
      <c r="Y55" s="9">
        <f t="shared" si="8"/>
        <v>0</v>
      </c>
      <c r="Z55" s="20"/>
      <c r="AA55" s="47">
        <v>0.15</v>
      </c>
      <c r="AB55" s="47">
        <v>0.06</v>
      </c>
      <c r="AC55" s="47">
        <v>2E-3</v>
      </c>
      <c r="AD55" s="47">
        <f t="shared" si="5"/>
        <v>0</v>
      </c>
    </row>
    <row r="56" spans="1:30" s="73" customFormat="1" x14ac:dyDescent="0.2">
      <c r="A56" s="39" cm="1">
        <f t="array" ref="A56">IFERROR(INDEX(Operation, IFERROR(MATCH($J56, Y!$B$40:$B$51, 0), IFERROR(MATCH($J56, Y!$C$40:$C$51, 0), MATCH($J56, Y!$D$40:$D$51, 0))), 4), 0)</f>
        <v>0</v>
      </c>
      <c r="B56" s="71">
        <v>45</v>
      </c>
      <c r="C56" s="7"/>
      <c r="D56" s="7"/>
      <c r="E56" s="34"/>
      <c r="F56" s="8" t="str">
        <f>IF(ISBLANK(E56), "", VLOOKUP(E56, Z!$A$2:$C$4127, 3, FALSE))</f>
        <v/>
      </c>
      <c r="G56" s="25"/>
      <c r="H56" s="36"/>
      <c r="I56" s="36"/>
      <c r="J56" s="38"/>
      <c r="K56" s="35" t="str">
        <f t="shared" si="6"/>
        <v>-</v>
      </c>
      <c r="L56" s="35">
        <f t="shared" si="7"/>
        <v>0</v>
      </c>
      <c r="M56" s="82"/>
      <c r="N56" s="83"/>
      <c r="O56" s="6"/>
      <c r="P56" s="6"/>
      <c r="Q56" s="83"/>
      <c r="R56" s="72">
        <f t="shared" si="3"/>
        <v>0</v>
      </c>
      <c r="S56" s="35">
        <f t="shared" si="4"/>
        <v>0</v>
      </c>
      <c r="T56" s="6"/>
      <c r="U56" s="7"/>
      <c r="V56" s="34"/>
      <c r="W56" s="8" t="str">
        <f>IF(ISBLANK(V56), "", VLOOKUP(V56, Z!$A$2:$C$4127, 3, FALSE))</f>
        <v/>
      </c>
      <c r="X56" s="41"/>
      <c r="Y56" s="9">
        <f t="shared" si="8"/>
        <v>0</v>
      </c>
      <c r="Z56" s="20"/>
      <c r="AA56" s="47">
        <v>0.15</v>
      </c>
      <c r="AB56" s="47">
        <v>0.06</v>
      </c>
      <c r="AC56" s="47">
        <v>2E-3</v>
      </c>
      <c r="AD56" s="47">
        <f t="shared" si="5"/>
        <v>0</v>
      </c>
    </row>
    <row r="57" spans="1:30" s="73" customFormat="1" x14ac:dyDescent="0.2">
      <c r="A57" s="39" cm="1">
        <f t="array" ref="A57">IFERROR(INDEX(Operation, IFERROR(MATCH($J57, Y!$B$40:$B$51, 0), IFERROR(MATCH($J57, Y!$C$40:$C$51, 0), MATCH($J57, Y!$D$40:$D$51, 0))), 4), 0)</f>
        <v>0</v>
      </c>
      <c r="B57" s="71">
        <v>46</v>
      </c>
      <c r="C57" s="7"/>
      <c r="D57" s="7"/>
      <c r="E57" s="34"/>
      <c r="F57" s="8" t="str">
        <f>IF(ISBLANK(E57), "", VLOOKUP(E57, Z!$A$2:$C$4127, 3, FALSE))</f>
        <v/>
      </c>
      <c r="G57" s="25"/>
      <c r="H57" s="36"/>
      <c r="I57" s="36"/>
      <c r="J57" s="38"/>
      <c r="K57" s="35" t="str">
        <f t="shared" si="6"/>
        <v>-</v>
      </c>
      <c r="L57" s="35">
        <f t="shared" si="7"/>
        <v>0</v>
      </c>
      <c r="M57" s="82"/>
      <c r="N57" s="83"/>
      <c r="O57" s="6"/>
      <c r="P57" s="6"/>
      <c r="Q57" s="83"/>
      <c r="R57" s="72">
        <f t="shared" si="3"/>
        <v>0</v>
      </c>
      <c r="S57" s="35">
        <f t="shared" si="4"/>
        <v>0</v>
      </c>
      <c r="T57" s="6"/>
      <c r="U57" s="7"/>
      <c r="V57" s="34"/>
      <c r="W57" s="8" t="str">
        <f>IF(ISBLANK(V57), "", VLOOKUP(V57, Z!$A$2:$C$4127, 3, FALSE))</f>
        <v/>
      </c>
      <c r="X57" s="41"/>
      <c r="Y57" s="9">
        <f t="shared" si="8"/>
        <v>0</v>
      </c>
      <c r="Z57" s="20"/>
      <c r="AA57" s="47">
        <v>0.15</v>
      </c>
      <c r="AB57" s="47">
        <v>0.06</v>
      </c>
      <c r="AC57" s="47">
        <v>2E-3</v>
      </c>
      <c r="AD57" s="47">
        <f t="shared" si="5"/>
        <v>0</v>
      </c>
    </row>
    <row r="58" spans="1:30" s="73" customFormat="1" x14ac:dyDescent="0.2">
      <c r="A58" s="39" cm="1">
        <f t="array" ref="A58">IFERROR(INDEX(Operation, IFERROR(MATCH($J58, Y!$B$40:$B$51, 0), IFERROR(MATCH($J58, Y!$C$40:$C$51, 0), MATCH($J58, Y!$D$40:$D$51, 0))), 4), 0)</f>
        <v>0</v>
      </c>
      <c r="B58" s="71">
        <v>47</v>
      </c>
      <c r="C58" s="7"/>
      <c r="D58" s="7"/>
      <c r="E58" s="34"/>
      <c r="F58" s="8" t="str">
        <f>IF(ISBLANK(E58), "", VLOOKUP(E58, Z!$A$2:$C$4127, 3, FALSE))</f>
        <v/>
      </c>
      <c r="G58" s="25"/>
      <c r="H58" s="36"/>
      <c r="I58" s="36"/>
      <c r="J58" s="38"/>
      <c r="K58" s="35" t="str">
        <f t="shared" si="6"/>
        <v>-</v>
      </c>
      <c r="L58" s="35">
        <f t="shared" si="7"/>
        <v>0</v>
      </c>
      <c r="M58" s="82"/>
      <c r="N58" s="83"/>
      <c r="O58" s="6"/>
      <c r="P58" s="6"/>
      <c r="Q58" s="83"/>
      <c r="R58" s="72">
        <f t="shared" si="3"/>
        <v>0</v>
      </c>
      <c r="S58" s="35">
        <f t="shared" si="4"/>
        <v>0</v>
      </c>
      <c r="T58" s="6"/>
      <c r="U58" s="7"/>
      <c r="V58" s="34"/>
      <c r="W58" s="8" t="str">
        <f>IF(ISBLANK(V58), "", VLOOKUP(V58, Z!$A$2:$C$4127, 3, FALSE))</f>
        <v/>
      </c>
      <c r="X58" s="41"/>
      <c r="Y58" s="9">
        <f t="shared" si="8"/>
        <v>0</v>
      </c>
      <c r="Z58" s="20"/>
      <c r="AA58" s="47">
        <v>0.15</v>
      </c>
      <c r="AB58" s="47">
        <v>0.06</v>
      </c>
      <c r="AC58" s="47">
        <v>2E-3</v>
      </c>
      <c r="AD58" s="47">
        <f t="shared" si="5"/>
        <v>0</v>
      </c>
    </row>
    <row r="59" spans="1:30" s="73" customFormat="1" x14ac:dyDescent="0.2">
      <c r="A59" s="39" cm="1">
        <f t="array" ref="A59">IFERROR(INDEX(Operation, IFERROR(MATCH($J59, Y!$B$40:$B$51, 0), IFERROR(MATCH($J59, Y!$C$40:$C$51, 0), MATCH($J59, Y!$D$40:$D$51, 0))), 4), 0)</f>
        <v>0</v>
      </c>
      <c r="B59" s="71">
        <v>48</v>
      </c>
      <c r="C59" s="7"/>
      <c r="D59" s="7"/>
      <c r="E59" s="34"/>
      <c r="F59" s="8" t="str">
        <f>IF(ISBLANK(E59), "", VLOOKUP(E59, Z!$A$2:$C$4127, 3, FALSE))</f>
        <v/>
      </c>
      <c r="G59" s="25"/>
      <c r="H59" s="36"/>
      <c r="I59" s="36"/>
      <c r="J59" s="38"/>
      <c r="K59" s="35" t="str">
        <f t="shared" si="6"/>
        <v>-</v>
      </c>
      <c r="L59" s="35">
        <f t="shared" si="7"/>
        <v>0</v>
      </c>
      <c r="M59" s="82"/>
      <c r="N59" s="83"/>
      <c r="O59" s="6"/>
      <c r="P59" s="6"/>
      <c r="Q59" s="83"/>
      <c r="R59" s="72">
        <f t="shared" si="3"/>
        <v>0</v>
      </c>
      <c r="S59" s="35">
        <f t="shared" si="4"/>
        <v>0</v>
      </c>
      <c r="T59" s="6"/>
      <c r="U59" s="7"/>
      <c r="V59" s="34"/>
      <c r="W59" s="8" t="str">
        <f>IF(ISBLANK(V59), "", VLOOKUP(V59, Z!$A$2:$C$4127, 3, FALSE))</f>
        <v/>
      </c>
      <c r="X59" s="41"/>
      <c r="Y59" s="9">
        <f t="shared" si="8"/>
        <v>0</v>
      </c>
      <c r="Z59" s="20"/>
      <c r="AA59" s="47">
        <v>0.15</v>
      </c>
      <c r="AB59" s="47">
        <v>0.06</v>
      </c>
      <c r="AC59" s="47">
        <v>2E-3</v>
      </c>
      <c r="AD59" s="47">
        <f t="shared" si="5"/>
        <v>0</v>
      </c>
    </row>
    <row r="60" spans="1:30" s="73" customFormat="1" x14ac:dyDescent="0.2">
      <c r="A60" s="39" cm="1">
        <f t="array" ref="A60">IFERROR(INDEX(Operation, IFERROR(MATCH($J60, Y!$B$40:$B$51, 0), IFERROR(MATCH($J60, Y!$C$40:$C$51, 0), MATCH($J60, Y!$D$40:$D$51, 0))), 4), 0)</f>
        <v>0</v>
      </c>
      <c r="B60" s="71">
        <v>49</v>
      </c>
      <c r="C60" s="7"/>
      <c r="D60" s="7"/>
      <c r="E60" s="34"/>
      <c r="F60" s="8" t="str">
        <f>IF(ISBLANK(E60), "", VLOOKUP(E60, Z!$A$2:$C$4127, 3, FALSE))</f>
        <v/>
      </c>
      <c r="G60" s="25"/>
      <c r="H60" s="36"/>
      <c r="I60" s="36"/>
      <c r="J60" s="38"/>
      <c r="K60" s="35" t="str">
        <f t="shared" si="6"/>
        <v>-</v>
      </c>
      <c r="L60" s="35">
        <f t="shared" si="7"/>
        <v>0</v>
      </c>
      <c r="M60" s="82"/>
      <c r="N60" s="83"/>
      <c r="O60" s="6"/>
      <c r="P60" s="6"/>
      <c r="Q60" s="83"/>
      <c r="R60" s="72">
        <f t="shared" si="3"/>
        <v>0</v>
      </c>
      <c r="S60" s="35">
        <f t="shared" si="4"/>
        <v>0</v>
      </c>
      <c r="T60" s="6"/>
      <c r="U60" s="7"/>
      <c r="V60" s="34"/>
      <c r="W60" s="8" t="str">
        <f>IF(ISBLANK(V60), "", VLOOKUP(V60, Z!$A$2:$C$4127, 3, FALSE))</f>
        <v/>
      </c>
      <c r="X60" s="41"/>
      <c r="Y60" s="9">
        <f t="shared" si="8"/>
        <v>0</v>
      </c>
      <c r="Z60" s="20"/>
      <c r="AA60" s="47">
        <v>0.15</v>
      </c>
      <c r="AB60" s="47">
        <v>0.06</v>
      </c>
      <c r="AC60" s="47">
        <v>2E-3</v>
      </c>
      <c r="AD60" s="47">
        <f t="shared" si="5"/>
        <v>0</v>
      </c>
    </row>
    <row r="61" spans="1:30" s="73" customFormat="1" x14ac:dyDescent="0.2">
      <c r="A61" s="39" cm="1">
        <f t="array" ref="A61">IFERROR(INDEX(Operation, IFERROR(MATCH($J61, Y!$B$40:$B$51, 0), IFERROR(MATCH($J61, Y!$C$40:$C$51, 0), MATCH($J61, Y!$D$40:$D$51, 0))), 4), 0)</f>
        <v>0</v>
      </c>
      <c r="B61" s="71">
        <v>50</v>
      </c>
      <c r="C61" s="7"/>
      <c r="D61" s="7"/>
      <c r="E61" s="34"/>
      <c r="F61" s="8" t="str">
        <f>IF(ISBLANK(E61), "", VLOOKUP(E61, Z!$A$2:$C$4127, 3, FALSE))</f>
        <v/>
      </c>
      <c r="G61" s="25"/>
      <c r="H61" s="36"/>
      <c r="I61" s="36"/>
      <c r="J61" s="38"/>
      <c r="K61" s="35" t="str">
        <f t="shared" si="6"/>
        <v>-</v>
      </c>
      <c r="L61" s="35">
        <f t="shared" si="7"/>
        <v>0</v>
      </c>
      <c r="M61" s="82"/>
      <c r="N61" s="83"/>
      <c r="O61" s="6"/>
      <c r="P61" s="6"/>
      <c r="Q61" s="83"/>
      <c r="R61" s="72">
        <f t="shared" si="3"/>
        <v>0</v>
      </c>
      <c r="S61" s="35">
        <f t="shared" si="4"/>
        <v>0</v>
      </c>
      <c r="T61" s="6"/>
      <c r="U61" s="7"/>
      <c r="V61" s="34"/>
      <c r="W61" s="8" t="str">
        <f>IF(ISBLANK(V61), "", VLOOKUP(V61, Z!$A$2:$C$4127, 3, FALSE))</f>
        <v/>
      </c>
      <c r="X61" s="41"/>
      <c r="Y61" s="9">
        <f t="shared" si="8"/>
        <v>0</v>
      </c>
      <c r="Z61" s="20"/>
      <c r="AA61" s="47">
        <v>0.15</v>
      </c>
      <c r="AB61" s="47">
        <v>0.06</v>
      </c>
      <c r="AC61" s="47">
        <v>2E-3</v>
      </c>
      <c r="AD61" s="47">
        <f t="shared" si="5"/>
        <v>0</v>
      </c>
    </row>
    <row r="62" spans="1:30" s="73" customFormat="1" x14ac:dyDescent="0.2">
      <c r="A62" s="39" cm="1">
        <f t="array" ref="A62">IFERROR(INDEX(Operation, IFERROR(MATCH($J62, Y!$B$40:$B$51, 0), IFERROR(MATCH($J62, Y!$C$40:$C$51, 0), MATCH($J62, Y!$D$40:$D$51, 0))), 4), 0)</f>
        <v>0</v>
      </c>
      <c r="B62" s="71">
        <v>51</v>
      </c>
      <c r="C62" s="7"/>
      <c r="D62" s="7"/>
      <c r="E62" s="34"/>
      <c r="F62" s="8" t="str">
        <f>IF(ISBLANK(E62), "", VLOOKUP(E62, Z!$A$2:$C$4127, 3, FALSE))</f>
        <v/>
      </c>
      <c r="G62" s="25"/>
      <c r="H62" s="36"/>
      <c r="I62" s="36"/>
      <c r="J62" s="38"/>
      <c r="K62" s="35" t="str">
        <f t="shared" si="6"/>
        <v>-</v>
      </c>
      <c r="L62" s="35">
        <f t="shared" si="7"/>
        <v>0</v>
      </c>
      <c r="M62" s="82"/>
      <c r="N62" s="83"/>
      <c r="O62" s="6"/>
      <c r="P62" s="6"/>
      <c r="Q62" s="83"/>
      <c r="R62" s="72">
        <f t="shared" si="3"/>
        <v>0</v>
      </c>
      <c r="S62" s="35">
        <f t="shared" si="4"/>
        <v>0</v>
      </c>
      <c r="T62" s="6"/>
      <c r="U62" s="7"/>
      <c r="V62" s="34"/>
      <c r="W62" s="8" t="str">
        <f>IF(ISBLANK(V62), "", VLOOKUP(V62, Z!$A$2:$C$4127, 3, FALSE))</f>
        <v/>
      </c>
      <c r="X62" s="41"/>
      <c r="Y62" s="9">
        <f t="shared" si="8"/>
        <v>0</v>
      </c>
      <c r="Z62" s="20"/>
      <c r="AA62" s="47">
        <v>0.15</v>
      </c>
      <c r="AB62" s="47">
        <v>0.06</v>
      </c>
      <c r="AC62" s="47">
        <v>2E-3</v>
      </c>
      <c r="AD62" s="47">
        <f t="shared" si="5"/>
        <v>0</v>
      </c>
    </row>
    <row r="63" spans="1:30" s="73" customFormat="1" x14ac:dyDescent="0.2">
      <c r="A63" s="39" cm="1">
        <f t="array" ref="A63">IFERROR(INDEX(Operation, IFERROR(MATCH($J63, Y!$B$40:$B$51, 0), IFERROR(MATCH($J63, Y!$C$40:$C$51, 0), MATCH($J63, Y!$D$40:$D$51, 0))), 4), 0)</f>
        <v>0</v>
      </c>
      <c r="B63" s="71">
        <v>52</v>
      </c>
      <c r="C63" s="7"/>
      <c r="D63" s="7"/>
      <c r="E63" s="34"/>
      <c r="F63" s="8" t="str">
        <f>IF(ISBLANK(E63), "", VLOOKUP(E63, Z!$A$2:$C$4127, 3, FALSE))</f>
        <v/>
      </c>
      <c r="G63" s="25"/>
      <c r="H63" s="36"/>
      <c r="I63" s="36"/>
      <c r="J63" s="38"/>
      <c r="K63" s="35" t="str">
        <f t="shared" si="6"/>
        <v>-</v>
      </c>
      <c r="L63" s="35">
        <f t="shared" si="7"/>
        <v>0</v>
      </c>
      <c r="M63" s="82"/>
      <c r="N63" s="83"/>
      <c r="O63" s="6"/>
      <c r="P63" s="6"/>
      <c r="Q63" s="83"/>
      <c r="R63" s="72">
        <f t="shared" si="3"/>
        <v>0</v>
      </c>
      <c r="S63" s="35">
        <f t="shared" si="4"/>
        <v>0</v>
      </c>
      <c r="T63" s="6"/>
      <c r="U63" s="7"/>
      <c r="V63" s="34"/>
      <c r="W63" s="8" t="str">
        <f>IF(ISBLANK(V63), "", VLOOKUP(V63, Z!$A$2:$C$4127, 3, FALSE))</f>
        <v/>
      </c>
      <c r="X63" s="41"/>
      <c r="Y63" s="9">
        <f t="shared" si="8"/>
        <v>0</v>
      </c>
      <c r="Z63" s="20"/>
      <c r="AA63" s="47">
        <v>0.15</v>
      </c>
      <c r="AB63" s="47">
        <v>0.06</v>
      </c>
      <c r="AC63" s="47">
        <v>2E-3</v>
      </c>
      <c r="AD63" s="47">
        <f t="shared" si="5"/>
        <v>0</v>
      </c>
    </row>
    <row r="64" spans="1:30" s="73" customFormat="1" x14ac:dyDescent="0.2">
      <c r="A64" s="39" cm="1">
        <f t="array" ref="A64">IFERROR(INDEX(Operation, IFERROR(MATCH($J64, Y!$B$40:$B$51, 0), IFERROR(MATCH($J64, Y!$C$40:$C$51, 0), MATCH($J64, Y!$D$40:$D$51, 0))), 4), 0)</f>
        <v>0</v>
      </c>
      <c r="B64" s="71">
        <v>53</v>
      </c>
      <c r="C64" s="7"/>
      <c r="D64" s="7"/>
      <c r="E64" s="34"/>
      <c r="F64" s="8" t="str">
        <f>IF(ISBLANK(E64), "", VLOOKUP(E64, Z!$A$2:$C$4127, 3, FALSE))</f>
        <v/>
      </c>
      <c r="G64" s="25"/>
      <c r="H64" s="36"/>
      <c r="I64" s="36"/>
      <c r="J64" s="38"/>
      <c r="K64" s="35" t="str">
        <f t="shared" si="6"/>
        <v>-</v>
      </c>
      <c r="L64" s="35">
        <f t="shared" si="7"/>
        <v>0</v>
      </c>
      <c r="M64" s="82"/>
      <c r="N64" s="83"/>
      <c r="O64" s="6"/>
      <c r="P64" s="6"/>
      <c r="Q64" s="83"/>
      <c r="R64" s="72">
        <f t="shared" si="3"/>
        <v>0</v>
      </c>
      <c r="S64" s="35">
        <f t="shared" si="4"/>
        <v>0</v>
      </c>
      <c r="T64" s="6"/>
      <c r="U64" s="7"/>
      <c r="V64" s="34"/>
      <c r="W64" s="8" t="str">
        <f>IF(ISBLANK(V64), "", VLOOKUP(V64, Z!$A$2:$C$4127, 3, FALSE))</f>
        <v/>
      </c>
      <c r="X64" s="41"/>
      <c r="Y64" s="9">
        <f t="shared" si="8"/>
        <v>0</v>
      </c>
      <c r="Z64" s="20"/>
      <c r="AA64" s="47">
        <v>0.15</v>
      </c>
      <c r="AB64" s="47">
        <v>0.06</v>
      </c>
      <c r="AC64" s="47">
        <v>2E-3</v>
      </c>
      <c r="AD64" s="47">
        <f t="shared" si="5"/>
        <v>0</v>
      </c>
    </row>
    <row r="65" spans="1:30" s="73" customFormat="1" x14ac:dyDescent="0.2">
      <c r="A65" s="39" cm="1">
        <f t="array" ref="A65">IFERROR(INDEX(Operation, IFERROR(MATCH($J65, Y!$B$40:$B$51, 0), IFERROR(MATCH($J65, Y!$C$40:$C$51, 0), MATCH($J65, Y!$D$40:$D$51, 0))), 4), 0)</f>
        <v>0</v>
      </c>
      <c r="B65" s="71">
        <v>54</v>
      </c>
      <c r="C65" s="7"/>
      <c r="D65" s="7"/>
      <c r="E65" s="34"/>
      <c r="F65" s="8" t="str">
        <f>IF(ISBLANK(E65), "", VLOOKUP(E65, Z!$A$2:$C$4127, 3, FALSE))</f>
        <v/>
      </c>
      <c r="G65" s="25"/>
      <c r="H65" s="36"/>
      <c r="I65" s="36"/>
      <c r="J65" s="38"/>
      <c r="K65" s="35" t="str">
        <f t="shared" si="6"/>
        <v>-</v>
      </c>
      <c r="L65" s="35">
        <f t="shared" si="7"/>
        <v>0</v>
      </c>
      <c r="M65" s="82"/>
      <c r="N65" s="83"/>
      <c r="O65" s="6"/>
      <c r="P65" s="6"/>
      <c r="Q65" s="83"/>
      <c r="R65" s="72">
        <f t="shared" si="3"/>
        <v>0</v>
      </c>
      <c r="S65" s="35">
        <f t="shared" si="4"/>
        <v>0</v>
      </c>
      <c r="T65" s="6"/>
      <c r="U65" s="7"/>
      <c r="V65" s="34"/>
      <c r="W65" s="8" t="str">
        <f>IF(ISBLANK(V65), "", VLOOKUP(V65, Z!$A$2:$C$4127, 3, FALSE))</f>
        <v/>
      </c>
      <c r="X65" s="41"/>
      <c r="Y65" s="9">
        <f t="shared" si="8"/>
        <v>0</v>
      </c>
      <c r="Z65" s="20"/>
      <c r="AA65" s="47">
        <v>0.15</v>
      </c>
      <c r="AB65" s="47">
        <v>0.06</v>
      </c>
      <c r="AC65" s="47">
        <v>2E-3</v>
      </c>
      <c r="AD65" s="47">
        <f t="shared" si="5"/>
        <v>0</v>
      </c>
    </row>
    <row r="66" spans="1:30" s="73" customFormat="1" x14ac:dyDescent="0.2">
      <c r="A66" s="39" cm="1">
        <f t="array" ref="A66">IFERROR(INDEX(Operation, IFERROR(MATCH($J66, Y!$B$40:$B$51, 0), IFERROR(MATCH($J66, Y!$C$40:$C$51, 0), MATCH($J66, Y!$D$40:$D$51, 0))), 4), 0)</f>
        <v>0</v>
      </c>
      <c r="B66" s="71">
        <v>55</v>
      </c>
      <c r="C66" s="7"/>
      <c r="D66" s="7"/>
      <c r="E66" s="34"/>
      <c r="F66" s="8" t="str">
        <f>IF(ISBLANK(E66), "", VLOOKUP(E66, Z!$A$2:$C$4127, 3, FALSE))</f>
        <v/>
      </c>
      <c r="G66" s="25"/>
      <c r="H66" s="36"/>
      <c r="I66" s="36"/>
      <c r="J66" s="38"/>
      <c r="K66" s="35" t="str">
        <f t="shared" si="6"/>
        <v>-</v>
      </c>
      <c r="L66" s="35">
        <f t="shared" si="7"/>
        <v>0</v>
      </c>
      <c r="M66" s="82"/>
      <c r="N66" s="83"/>
      <c r="O66" s="6"/>
      <c r="P66" s="6"/>
      <c r="Q66" s="83"/>
      <c r="R66" s="72">
        <f t="shared" si="3"/>
        <v>0</v>
      </c>
      <c r="S66" s="35">
        <f t="shared" si="4"/>
        <v>0</v>
      </c>
      <c r="T66" s="6"/>
      <c r="U66" s="7"/>
      <c r="V66" s="34"/>
      <c r="W66" s="8" t="str">
        <f>IF(ISBLANK(V66), "", VLOOKUP(V66, Z!$A$2:$C$4127, 3, FALSE))</f>
        <v/>
      </c>
      <c r="X66" s="41"/>
      <c r="Y66" s="9">
        <f t="shared" si="8"/>
        <v>0</v>
      </c>
      <c r="Z66" s="20"/>
      <c r="AA66" s="47">
        <v>0.15</v>
      </c>
      <c r="AB66" s="47">
        <v>0.06</v>
      </c>
      <c r="AC66" s="47">
        <v>2E-3</v>
      </c>
      <c r="AD66" s="47">
        <f t="shared" si="5"/>
        <v>0</v>
      </c>
    </row>
    <row r="67" spans="1:30" s="73" customFormat="1" x14ac:dyDescent="0.2">
      <c r="A67" s="39" cm="1">
        <f t="array" ref="A67">IFERROR(INDEX(Operation, IFERROR(MATCH($J67, Y!$B$40:$B$51, 0), IFERROR(MATCH($J67, Y!$C$40:$C$51, 0), MATCH($J67, Y!$D$40:$D$51, 0))), 4), 0)</f>
        <v>0</v>
      </c>
      <c r="B67" s="71">
        <v>56</v>
      </c>
      <c r="C67" s="7"/>
      <c r="D67" s="7"/>
      <c r="E67" s="34"/>
      <c r="F67" s="8" t="str">
        <f>IF(ISBLANK(E67), "", VLOOKUP(E67, Z!$A$2:$C$4127, 3, FALSE))</f>
        <v/>
      </c>
      <c r="G67" s="25"/>
      <c r="H67" s="36"/>
      <c r="I67" s="36"/>
      <c r="J67" s="38"/>
      <c r="K67" s="35" t="str">
        <f t="shared" si="6"/>
        <v>-</v>
      </c>
      <c r="L67" s="35">
        <f t="shared" si="7"/>
        <v>0</v>
      </c>
      <c r="M67" s="82"/>
      <c r="N67" s="83"/>
      <c r="O67" s="6"/>
      <c r="P67" s="6"/>
      <c r="Q67" s="83"/>
      <c r="R67" s="72">
        <f t="shared" si="3"/>
        <v>0</v>
      </c>
      <c r="S67" s="35">
        <f t="shared" si="4"/>
        <v>0</v>
      </c>
      <c r="T67" s="6"/>
      <c r="U67" s="7"/>
      <c r="V67" s="34"/>
      <c r="W67" s="8" t="str">
        <f>IF(ISBLANK(V67), "", VLOOKUP(V67, Z!$A$2:$C$4127, 3, FALSE))</f>
        <v/>
      </c>
      <c r="X67" s="41"/>
      <c r="Y67" s="9">
        <f t="shared" si="8"/>
        <v>0</v>
      </c>
      <c r="Z67" s="20"/>
      <c r="AA67" s="47">
        <v>0.15</v>
      </c>
      <c r="AB67" s="47">
        <v>0.06</v>
      </c>
      <c r="AC67" s="47">
        <v>2E-3</v>
      </c>
      <c r="AD67" s="47">
        <f t="shared" si="5"/>
        <v>0</v>
      </c>
    </row>
    <row r="68" spans="1:30" s="73" customFormat="1" x14ac:dyDescent="0.2">
      <c r="A68" s="39" cm="1">
        <f t="array" ref="A68">IFERROR(INDEX(Operation, IFERROR(MATCH($J68, Y!$B$40:$B$51, 0), IFERROR(MATCH($J68, Y!$C$40:$C$51, 0), MATCH($J68, Y!$D$40:$D$51, 0))), 4), 0)</f>
        <v>0</v>
      </c>
      <c r="B68" s="71">
        <v>57</v>
      </c>
      <c r="C68" s="7"/>
      <c r="D68" s="7"/>
      <c r="E68" s="34"/>
      <c r="F68" s="8" t="str">
        <f>IF(ISBLANK(E68), "", VLOOKUP(E68, Z!$A$2:$C$4127, 3, FALSE))</f>
        <v/>
      </c>
      <c r="G68" s="25"/>
      <c r="H68" s="36"/>
      <c r="I68" s="36"/>
      <c r="J68" s="38"/>
      <c r="K68" s="35" t="str">
        <f t="shared" si="6"/>
        <v>-</v>
      </c>
      <c r="L68" s="35">
        <f t="shared" si="7"/>
        <v>0</v>
      </c>
      <c r="M68" s="82"/>
      <c r="N68" s="83"/>
      <c r="O68" s="6"/>
      <c r="P68" s="6"/>
      <c r="Q68" s="83"/>
      <c r="R68" s="72">
        <f t="shared" si="3"/>
        <v>0</v>
      </c>
      <c r="S68" s="35">
        <f t="shared" si="4"/>
        <v>0</v>
      </c>
      <c r="T68" s="6"/>
      <c r="U68" s="7"/>
      <c r="V68" s="34"/>
      <c r="W68" s="8" t="str">
        <f>IF(ISBLANK(V68), "", VLOOKUP(V68, Z!$A$2:$C$4127, 3, FALSE))</f>
        <v/>
      </c>
      <c r="X68" s="41"/>
      <c r="Y68" s="9">
        <f t="shared" si="8"/>
        <v>0</v>
      </c>
      <c r="Z68" s="20"/>
      <c r="AA68" s="47">
        <v>0.15</v>
      </c>
      <c r="AB68" s="47">
        <v>0.06</v>
      </c>
      <c r="AC68" s="47">
        <v>2E-3</v>
      </c>
      <c r="AD68" s="47">
        <f t="shared" si="5"/>
        <v>0</v>
      </c>
    </row>
    <row r="69" spans="1:30" s="73" customFormat="1" x14ac:dyDescent="0.2">
      <c r="A69" s="39" cm="1">
        <f t="array" ref="A69">IFERROR(INDEX(Operation, IFERROR(MATCH($J69, Y!$B$40:$B$51, 0), IFERROR(MATCH($J69, Y!$C$40:$C$51, 0), MATCH($J69, Y!$D$40:$D$51, 0))), 4), 0)</f>
        <v>0</v>
      </c>
      <c r="B69" s="71">
        <v>58</v>
      </c>
      <c r="C69" s="7"/>
      <c r="D69" s="7"/>
      <c r="E69" s="34"/>
      <c r="F69" s="8" t="str">
        <f>IF(ISBLANK(E69), "", VLOOKUP(E69, Z!$A$2:$C$4127, 3, FALSE))</f>
        <v/>
      </c>
      <c r="G69" s="25"/>
      <c r="H69" s="36"/>
      <c r="I69" s="36"/>
      <c r="J69" s="38"/>
      <c r="K69" s="35" t="str">
        <f t="shared" si="6"/>
        <v>-</v>
      </c>
      <c r="L69" s="35">
        <f t="shared" si="7"/>
        <v>0</v>
      </c>
      <c r="M69" s="82"/>
      <c r="N69" s="83"/>
      <c r="O69" s="6"/>
      <c r="P69" s="6"/>
      <c r="Q69" s="83"/>
      <c r="R69" s="72">
        <f t="shared" si="3"/>
        <v>0</v>
      </c>
      <c r="S69" s="35">
        <f t="shared" si="4"/>
        <v>0</v>
      </c>
      <c r="T69" s="6"/>
      <c r="U69" s="7"/>
      <c r="V69" s="34"/>
      <c r="W69" s="8" t="str">
        <f>IF(ISBLANK(V69), "", VLOOKUP(V69, Z!$A$2:$C$4127, 3, FALSE))</f>
        <v/>
      </c>
      <c r="X69" s="41"/>
      <c r="Y69" s="9">
        <f t="shared" si="8"/>
        <v>0</v>
      </c>
      <c r="Z69" s="20"/>
      <c r="AA69" s="47">
        <v>0.15</v>
      </c>
      <c r="AB69" s="47">
        <v>0.06</v>
      </c>
      <c r="AC69" s="47">
        <v>2E-3</v>
      </c>
      <c r="AD69" s="47">
        <f t="shared" si="5"/>
        <v>0</v>
      </c>
    </row>
    <row r="70" spans="1:30" s="73" customFormat="1" x14ac:dyDescent="0.2">
      <c r="A70" s="39" cm="1">
        <f t="array" ref="A70">IFERROR(INDEX(Operation, IFERROR(MATCH($J70, Y!$B$40:$B$51, 0), IFERROR(MATCH($J70, Y!$C$40:$C$51, 0), MATCH($J70, Y!$D$40:$D$51, 0))), 4), 0)</f>
        <v>0</v>
      </c>
      <c r="B70" s="71">
        <v>59</v>
      </c>
      <c r="C70" s="7"/>
      <c r="D70" s="7"/>
      <c r="E70" s="34"/>
      <c r="F70" s="8" t="str">
        <f>IF(ISBLANK(E70), "", VLOOKUP(E70, Z!$A$2:$C$4127, 3, FALSE))</f>
        <v/>
      </c>
      <c r="G70" s="25"/>
      <c r="H70" s="36"/>
      <c r="I70" s="36"/>
      <c r="J70" s="38"/>
      <c r="K70" s="35" t="str">
        <f t="shared" si="6"/>
        <v>-</v>
      </c>
      <c r="L70" s="35">
        <f t="shared" si="7"/>
        <v>0</v>
      </c>
      <c r="M70" s="82"/>
      <c r="N70" s="83"/>
      <c r="O70" s="6"/>
      <c r="P70" s="6"/>
      <c r="Q70" s="83"/>
      <c r="R70" s="72">
        <f t="shared" si="3"/>
        <v>0</v>
      </c>
      <c r="S70" s="35">
        <f t="shared" si="4"/>
        <v>0</v>
      </c>
      <c r="T70" s="6"/>
      <c r="U70" s="7"/>
      <c r="V70" s="34"/>
      <c r="W70" s="8" t="str">
        <f>IF(ISBLANK(V70), "", VLOOKUP(V70, Z!$A$2:$C$4127, 3, FALSE))</f>
        <v/>
      </c>
      <c r="X70" s="41"/>
      <c r="Y70" s="9">
        <f t="shared" si="8"/>
        <v>0</v>
      </c>
      <c r="Z70" s="20"/>
      <c r="AA70" s="47">
        <v>0.15</v>
      </c>
      <c r="AB70" s="47">
        <v>0.06</v>
      </c>
      <c r="AC70" s="47">
        <v>2E-3</v>
      </c>
      <c r="AD70" s="47">
        <f t="shared" si="5"/>
        <v>0</v>
      </c>
    </row>
    <row r="71" spans="1:30" s="73" customFormat="1" x14ac:dyDescent="0.2">
      <c r="A71" s="39" cm="1">
        <f t="array" ref="A71">IFERROR(INDEX(Operation, IFERROR(MATCH($J71, Y!$B$40:$B$51, 0), IFERROR(MATCH($J71, Y!$C$40:$C$51, 0), MATCH($J71, Y!$D$40:$D$51, 0))), 4), 0)</f>
        <v>0</v>
      </c>
      <c r="B71" s="71">
        <v>60</v>
      </c>
      <c r="C71" s="7"/>
      <c r="D71" s="7"/>
      <c r="E71" s="34"/>
      <c r="F71" s="8" t="str">
        <f>IF(ISBLANK(E71), "", VLOOKUP(E71, Z!$A$2:$C$4127, 3, FALSE))</f>
        <v/>
      </c>
      <c r="G71" s="25"/>
      <c r="H71" s="36"/>
      <c r="I71" s="36"/>
      <c r="J71" s="38"/>
      <c r="K71" s="35" t="str">
        <f t="shared" si="6"/>
        <v>-</v>
      </c>
      <c r="L71" s="35">
        <f t="shared" si="7"/>
        <v>0</v>
      </c>
      <c r="M71" s="82"/>
      <c r="N71" s="83"/>
      <c r="O71" s="6"/>
      <c r="P71" s="6"/>
      <c r="Q71" s="83"/>
      <c r="R71" s="72">
        <f t="shared" si="3"/>
        <v>0</v>
      </c>
      <c r="S71" s="35">
        <f t="shared" si="4"/>
        <v>0</v>
      </c>
      <c r="T71" s="6"/>
      <c r="U71" s="7"/>
      <c r="V71" s="34"/>
      <c r="W71" s="8" t="str">
        <f>IF(ISBLANK(V71), "", VLOOKUP(V71, Z!$A$2:$C$4127, 3, FALSE))</f>
        <v/>
      </c>
      <c r="X71" s="41"/>
      <c r="Y71" s="9">
        <f t="shared" si="8"/>
        <v>0</v>
      </c>
      <c r="Z71" s="20"/>
      <c r="AA71" s="47">
        <v>0.15</v>
      </c>
      <c r="AB71" s="47">
        <v>0.06</v>
      </c>
      <c r="AC71" s="47">
        <v>2E-3</v>
      </c>
      <c r="AD71" s="47">
        <f t="shared" si="5"/>
        <v>0</v>
      </c>
    </row>
    <row r="72" spans="1:30" s="73" customFormat="1" x14ac:dyDescent="0.2">
      <c r="A72" s="39" cm="1">
        <f t="array" ref="A72">IFERROR(INDEX(Operation, IFERROR(MATCH($J72, Y!$B$40:$B$51, 0), IFERROR(MATCH($J72, Y!$C$40:$C$51, 0), MATCH($J72, Y!$D$40:$D$51, 0))), 4), 0)</f>
        <v>0</v>
      </c>
      <c r="B72" s="71">
        <v>61</v>
      </c>
      <c r="C72" s="7"/>
      <c r="D72" s="7"/>
      <c r="E72" s="34"/>
      <c r="F72" s="8" t="str">
        <f>IF(ISBLANK(E72), "", VLOOKUP(E72, Z!$A$2:$C$4127, 3, FALSE))</f>
        <v/>
      </c>
      <c r="G72" s="25"/>
      <c r="H72" s="36"/>
      <c r="I72" s="36"/>
      <c r="J72" s="38"/>
      <c r="K72" s="35" t="str">
        <f t="shared" si="6"/>
        <v>-</v>
      </c>
      <c r="L72" s="35">
        <f t="shared" si="7"/>
        <v>0</v>
      </c>
      <c r="M72" s="82"/>
      <c r="N72" s="83"/>
      <c r="O72" s="6"/>
      <c r="P72" s="6"/>
      <c r="Q72" s="83"/>
      <c r="R72" s="72">
        <f t="shared" si="3"/>
        <v>0</v>
      </c>
      <c r="S72" s="35">
        <f t="shared" si="4"/>
        <v>0</v>
      </c>
      <c r="T72" s="6"/>
      <c r="U72" s="7"/>
      <c r="V72" s="34"/>
      <c r="W72" s="8" t="str">
        <f>IF(ISBLANK(V72), "", VLOOKUP(V72, Z!$A$2:$C$4127, 3, FALSE))</f>
        <v/>
      </c>
      <c r="X72" s="41"/>
      <c r="Y72" s="9">
        <f t="shared" si="8"/>
        <v>0</v>
      </c>
      <c r="Z72" s="20"/>
      <c r="AA72" s="47">
        <v>0.15</v>
      </c>
      <c r="AB72" s="47">
        <v>0.06</v>
      </c>
      <c r="AC72" s="47">
        <v>2E-3</v>
      </c>
      <c r="AD72" s="47">
        <f t="shared" si="5"/>
        <v>0</v>
      </c>
    </row>
    <row r="73" spans="1:30" s="73" customFormat="1" x14ac:dyDescent="0.2">
      <c r="A73" s="39" cm="1">
        <f t="array" ref="A73">IFERROR(INDEX(Operation, IFERROR(MATCH($J73, Y!$B$40:$B$51, 0), IFERROR(MATCH($J73, Y!$C$40:$C$51, 0), MATCH($J73, Y!$D$40:$D$51, 0))), 4), 0)</f>
        <v>0</v>
      </c>
      <c r="B73" s="71">
        <v>62</v>
      </c>
      <c r="C73" s="7"/>
      <c r="D73" s="7"/>
      <c r="E73" s="34"/>
      <c r="F73" s="8" t="str">
        <f>IF(ISBLANK(E73), "", VLOOKUP(E73, Z!$A$2:$C$4127, 3, FALSE))</f>
        <v/>
      </c>
      <c r="G73" s="25"/>
      <c r="H73" s="36"/>
      <c r="I73" s="36"/>
      <c r="J73" s="38"/>
      <c r="K73" s="35" t="str">
        <f t="shared" si="6"/>
        <v>-</v>
      </c>
      <c r="L73" s="35">
        <f t="shared" si="7"/>
        <v>0</v>
      </c>
      <c r="M73" s="82"/>
      <c r="N73" s="83"/>
      <c r="O73" s="6"/>
      <c r="P73" s="6"/>
      <c r="Q73" s="83"/>
      <c r="R73" s="72">
        <f t="shared" si="3"/>
        <v>0</v>
      </c>
      <c r="S73" s="35">
        <f t="shared" si="4"/>
        <v>0</v>
      </c>
      <c r="T73" s="6"/>
      <c r="U73" s="7"/>
      <c r="V73" s="34"/>
      <c r="W73" s="8" t="str">
        <f>IF(ISBLANK(V73), "", VLOOKUP(V73, Z!$A$2:$C$4127, 3, FALSE))</f>
        <v/>
      </c>
      <c r="X73" s="41"/>
      <c r="Y73" s="9">
        <f t="shared" si="8"/>
        <v>0</v>
      </c>
      <c r="Z73" s="20"/>
      <c r="AA73" s="47">
        <v>0.15</v>
      </c>
      <c r="AB73" s="47">
        <v>0.06</v>
      </c>
      <c r="AC73" s="47">
        <v>2E-3</v>
      </c>
      <c r="AD73" s="47">
        <f t="shared" si="5"/>
        <v>0</v>
      </c>
    </row>
    <row r="74" spans="1:30" s="73" customFormat="1" x14ac:dyDescent="0.2">
      <c r="A74" s="39" cm="1">
        <f t="array" ref="A74">IFERROR(INDEX(Operation, IFERROR(MATCH($J74, Y!$B$40:$B$51, 0), IFERROR(MATCH($J74, Y!$C$40:$C$51, 0), MATCH($J74, Y!$D$40:$D$51, 0))), 4), 0)</f>
        <v>0</v>
      </c>
      <c r="B74" s="71">
        <v>63</v>
      </c>
      <c r="C74" s="7"/>
      <c r="D74" s="7"/>
      <c r="E74" s="34"/>
      <c r="F74" s="8" t="str">
        <f>IF(ISBLANK(E74), "", VLOOKUP(E74, Z!$A$2:$C$4127, 3, FALSE))</f>
        <v/>
      </c>
      <c r="G74" s="25"/>
      <c r="H74" s="36"/>
      <c r="I74" s="36"/>
      <c r="J74" s="38"/>
      <c r="K74" s="35" t="str">
        <f t="shared" si="6"/>
        <v>-</v>
      </c>
      <c r="L74" s="35">
        <f t="shared" si="7"/>
        <v>0</v>
      </c>
      <c r="M74" s="82"/>
      <c r="N74" s="83"/>
      <c r="O74" s="6"/>
      <c r="P74" s="6"/>
      <c r="Q74" s="83"/>
      <c r="R74" s="72">
        <f t="shared" si="3"/>
        <v>0</v>
      </c>
      <c r="S74" s="35">
        <f t="shared" si="4"/>
        <v>0</v>
      </c>
      <c r="T74" s="6"/>
      <c r="U74" s="7"/>
      <c r="V74" s="34"/>
      <c r="W74" s="8" t="str">
        <f>IF(ISBLANK(V74), "", VLOOKUP(V74, Z!$A$2:$C$4127, 3, FALSE))</f>
        <v/>
      </c>
      <c r="X74" s="41"/>
      <c r="Y74" s="9">
        <f t="shared" si="8"/>
        <v>0</v>
      </c>
      <c r="Z74" s="20"/>
      <c r="AA74" s="47">
        <v>0.15</v>
      </c>
      <c r="AB74" s="47">
        <v>0.06</v>
      </c>
      <c r="AC74" s="47">
        <v>2E-3</v>
      </c>
      <c r="AD74" s="47">
        <f t="shared" si="5"/>
        <v>0</v>
      </c>
    </row>
    <row r="75" spans="1:30" s="73" customFormat="1" x14ac:dyDescent="0.2">
      <c r="A75" s="39" cm="1">
        <f t="array" ref="A75">IFERROR(INDEX(Operation, IFERROR(MATCH($J75, Y!$B$40:$B$51, 0), IFERROR(MATCH($J75, Y!$C$40:$C$51, 0), MATCH($J75, Y!$D$40:$D$51, 0))), 4), 0)</f>
        <v>0</v>
      </c>
      <c r="B75" s="71">
        <v>64</v>
      </c>
      <c r="C75" s="7"/>
      <c r="D75" s="7"/>
      <c r="E75" s="34"/>
      <c r="F75" s="8" t="str">
        <f>IF(ISBLANK(E75), "", VLOOKUP(E75, Z!$A$2:$C$4127, 3, FALSE))</f>
        <v/>
      </c>
      <c r="G75" s="25"/>
      <c r="H75" s="36"/>
      <c r="I75" s="36"/>
      <c r="J75" s="38"/>
      <c r="K75" s="35" t="str">
        <f t="shared" si="6"/>
        <v>-</v>
      </c>
      <c r="L75" s="35">
        <f t="shared" si="7"/>
        <v>0</v>
      </c>
      <c r="M75" s="82"/>
      <c r="N75" s="83"/>
      <c r="O75" s="6"/>
      <c r="P75" s="6"/>
      <c r="Q75" s="83"/>
      <c r="R75" s="72">
        <f t="shared" si="3"/>
        <v>0</v>
      </c>
      <c r="S75" s="35">
        <f t="shared" si="4"/>
        <v>0</v>
      </c>
      <c r="T75" s="6"/>
      <c r="U75" s="7"/>
      <c r="V75" s="34"/>
      <c r="W75" s="8" t="str">
        <f>IF(ISBLANK(V75), "", VLOOKUP(V75, Z!$A$2:$C$4127, 3, FALSE))</f>
        <v/>
      </c>
      <c r="X75" s="41"/>
      <c r="Y75" s="9">
        <f t="shared" si="8"/>
        <v>0</v>
      </c>
      <c r="Z75" s="20"/>
      <c r="AA75" s="47">
        <v>0.15</v>
      </c>
      <c r="AB75" s="47">
        <v>0.06</v>
      </c>
      <c r="AC75" s="47">
        <v>2E-3</v>
      </c>
      <c r="AD75" s="47">
        <f t="shared" si="5"/>
        <v>0</v>
      </c>
    </row>
    <row r="76" spans="1:30" s="73" customFormat="1" x14ac:dyDescent="0.2">
      <c r="A76" s="39" cm="1">
        <f t="array" ref="A76">IFERROR(INDEX(Operation, IFERROR(MATCH($J76, Y!$B$40:$B$51, 0), IFERROR(MATCH($J76, Y!$C$40:$C$51, 0), MATCH($J76, Y!$D$40:$D$51, 0))), 4), 0)</f>
        <v>0</v>
      </c>
      <c r="B76" s="71">
        <v>65</v>
      </c>
      <c r="C76" s="7"/>
      <c r="D76" s="7"/>
      <c r="E76" s="34"/>
      <c r="F76" s="8" t="str">
        <f>IF(ISBLANK(E76), "", VLOOKUP(E76, Z!$A$2:$C$4127, 3, FALSE))</f>
        <v/>
      </c>
      <c r="G76" s="25"/>
      <c r="H76" s="36"/>
      <c r="I76" s="36"/>
      <c r="J76" s="38"/>
      <c r="K76" s="35" t="str">
        <f t="shared" ref="K76:K107" si="9">IFERROR(IF(ISBLANK(J76), I76/G76, $A76), "-")</f>
        <v>-</v>
      </c>
      <c r="L76" s="35">
        <f t="shared" ref="L76:L111" si="10">IF(ISNUMBER($K76), $K76*$G76, $I76)</f>
        <v>0</v>
      </c>
      <c r="M76" s="82"/>
      <c r="N76" s="83"/>
      <c r="O76" s="6"/>
      <c r="P76" s="6"/>
      <c r="Q76" s="83"/>
      <c r="R76" s="72">
        <f t="shared" si="3"/>
        <v>0</v>
      </c>
      <c r="S76" s="35">
        <f t="shared" si="4"/>
        <v>0</v>
      </c>
      <c r="T76" s="6"/>
      <c r="U76" s="7"/>
      <c r="V76" s="34"/>
      <c r="W76" s="8" t="str">
        <f>IF(ISBLANK(V76), "", VLOOKUP(V76, Z!$A$2:$C$4127, 3, FALSE))</f>
        <v/>
      </c>
      <c r="X76" s="41"/>
      <c r="Y76" s="9">
        <f t="shared" ref="Y76:Y111" si="11">3*0.75*(L76-S76)/1000</f>
        <v>0</v>
      </c>
      <c r="Z76" s="20"/>
      <c r="AA76" s="47">
        <v>0.15</v>
      </c>
      <c r="AB76" s="47">
        <v>0.06</v>
      </c>
      <c r="AC76" s="47">
        <v>2E-3</v>
      </c>
      <c r="AD76" s="47">
        <f t="shared" si="5"/>
        <v>0</v>
      </c>
    </row>
    <row r="77" spans="1:30" s="73" customFormat="1" x14ac:dyDescent="0.2">
      <c r="A77" s="39" cm="1">
        <f t="array" ref="A77">IFERROR(INDEX(Operation, IFERROR(MATCH($J77, Y!$B$40:$B$51, 0), IFERROR(MATCH($J77, Y!$C$40:$C$51, 0), MATCH($J77, Y!$D$40:$D$51, 0))), 4), 0)</f>
        <v>0</v>
      </c>
      <c r="B77" s="71">
        <v>66</v>
      </c>
      <c r="C77" s="7"/>
      <c r="D77" s="7"/>
      <c r="E77" s="34"/>
      <c r="F77" s="8" t="str">
        <f>IF(ISBLANK(E77), "", VLOOKUP(E77, Z!$A$2:$C$4127, 3, FALSE))</f>
        <v/>
      </c>
      <c r="G77" s="25"/>
      <c r="H77" s="36"/>
      <c r="I77" s="36"/>
      <c r="J77" s="38"/>
      <c r="K77" s="35" t="str">
        <f t="shared" si="9"/>
        <v>-</v>
      </c>
      <c r="L77" s="35">
        <f t="shared" si="10"/>
        <v>0</v>
      </c>
      <c r="M77" s="82"/>
      <c r="N77" s="83"/>
      <c r="O77" s="6"/>
      <c r="P77" s="6"/>
      <c r="Q77" s="83"/>
      <c r="R77" s="72">
        <f t="shared" ref="R77:R111" si="12">MIN(0.2, IF(AND(M77&gt;0,N77&gt;0), AA77, 0) + IF(O77&gt;0, O77*AB77, 0) + IF(P77&gt;0, MIN(0.03, P77*AC77), 0) +IF(Q77&gt;0, Q77*AD77/1000*K77/L77))</f>
        <v>0</v>
      </c>
      <c r="S77" s="35">
        <f t="shared" ref="S77:S111" si="13">(1 - R77) * $L77</f>
        <v>0</v>
      </c>
      <c r="T77" s="6"/>
      <c r="U77" s="7"/>
      <c r="V77" s="34"/>
      <c r="W77" s="8" t="str">
        <f>IF(ISBLANK(V77), "", VLOOKUP(V77, Z!$A$2:$C$4127, 3, FALSE))</f>
        <v/>
      </c>
      <c r="X77" s="41"/>
      <c r="Y77" s="9">
        <f t="shared" si="11"/>
        <v>0</v>
      </c>
      <c r="Z77" s="20"/>
      <c r="AA77" s="47">
        <v>0.15</v>
      </c>
      <c r="AB77" s="47">
        <v>0.06</v>
      </c>
      <c r="AC77" s="47">
        <v>2E-3</v>
      </c>
      <c r="AD77" s="47">
        <f t="shared" ref="AD77:AD111" si="14">IFERROR(HLOOKUP(H77-O77, $AE$10:$AP$11, 2, FALSE), 0)</f>
        <v>0</v>
      </c>
    </row>
    <row r="78" spans="1:30" s="73" customFormat="1" x14ac:dyDescent="0.2">
      <c r="A78" s="39" cm="1">
        <f t="array" ref="A78">IFERROR(INDEX(Operation, IFERROR(MATCH($J78, Y!$B$40:$B$51, 0), IFERROR(MATCH($J78, Y!$C$40:$C$51, 0), MATCH($J78, Y!$D$40:$D$51, 0))), 4), 0)</f>
        <v>0</v>
      </c>
      <c r="B78" s="71">
        <v>67</v>
      </c>
      <c r="C78" s="7"/>
      <c r="D78" s="7"/>
      <c r="E78" s="34"/>
      <c r="F78" s="8" t="str">
        <f>IF(ISBLANK(E78), "", VLOOKUP(E78, Z!$A$2:$C$4127, 3, FALSE))</f>
        <v/>
      </c>
      <c r="G78" s="25"/>
      <c r="H78" s="36"/>
      <c r="I78" s="36"/>
      <c r="J78" s="38"/>
      <c r="K78" s="35" t="str">
        <f t="shared" si="9"/>
        <v>-</v>
      </c>
      <c r="L78" s="35">
        <f t="shared" si="10"/>
        <v>0</v>
      </c>
      <c r="M78" s="82"/>
      <c r="N78" s="83"/>
      <c r="O78" s="6"/>
      <c r="P78" s="6"/>
      <c r="Q78" s="83"/>
      <c r="R78" s="72">
        <f t="shared" si="12"/>
        <v>0</v>
      </c>
      <c r="S78" s="35">
        <f t="shared" si="13"/>
        <v>0</v>
      </c>
      <c r="T78" s="6"/>
      <c r="U78" s="7"/>
      <c r="V78" s="34"/>
      <c r="W78" s="8" t="str">
        <f>IF(ISBLANK(V78), "", VLOOKUP(V78, Z!$A$2:$C$4127, 3, FALSE))</f>
        <v/>
      </c>
      <c r="X78" s="41"/>
      <c r="Y78" s="9">
        <f t="shared" si="11"/>
        <v>0</v>
      </c>
      <c r="Z78" s="20"/>
      <c r="AA78" s="47">
        <v>0.15</v>
      </c>
      <c r="AB78" s="47">
        <v>0.06</v>
      </c>
      <c r="AC78" s="47">
        <v>2E-3</v>
      </c>
      <c r="AD78" s="47">
        <f t="shared" si="14"/>
        <v>0</v>
      </c>
    </row>
    <row r="79" spans="1:30" s="73" customFormat="1" x14ac:dyDescent="0.2">
      <c r="A79" s="39" cm="1">
        <f t="array" ref="A79">IFERROR(INDEX(Operation, IFERROR(MATCH($J79, Y!$B$40:$B$51, 0), IFERROR(MATCH($J79, Y!$C$40:$C$51, 0), MATCH($J79, Y!$D$40:$D$51, 0))), 4), 0)</f>
        <v>0</v>
      </c>
      <c r="B79" s="71">
        <v>68</v>
      </c>
      <c r="C79" s="7"/>
      <c r="D79" s="7"/>
      <c r="E79" s="34"/>
      <c r="F79" s="8" t="str">
        <f>IF(ISBLANK(E79), "", VLOOKUP(E79, Z!$A$2:$C$4127, 3, FALSE))</f>
        <v/>
      </c>
      <c r="G79" s="25"/>
      <c r="H79" s="36"/>
      <c r="I79" s="36"/>
      <c r="J79" s="38"/>
      <c r="K79" s="35" t="str">
        <f t="shared" si="9"/>
        <v>-</v>
      </c>
      <c r="L79" s="35">
        <f t="shared" si="10"/>
        <v>0</v>
      </c>
      <c r="M79" s="82"/>
      <c r="N79" s="83"/>
      <c r="O79" s="6"/>
      <c r="P79" s="6"/>
      <c r="Q79" s="83"/>
      <c r="R79" s="72">
        <f t="shared" si="12"/>
        <v>0</v>
      </c>
      <c r="S79" s="35">
        <f t="shared" si="13"/>
        <v>0</v>
      </c>
      <c r="T79" s="6"/>
      <c r="U79" s="7"/>
      <c r="V79" s="34"/>
      <c r="W79" s="8" t="str">
        <f>IF(ISBLANK(V79), "", VLOOKUP(V79, Z!$A$2:$C$4127, 3, FALSE))</f>
        <v/>
      </c>
      <c r="X79" s="41"/>
      <c r="Y79" s="9">
        <f t="shared" si="11"/>
        <v>0</v>
      </c>
      <c r="Z79" s="20"/>
      <c r="AA79" s="47">
        <v>0.15</v>
      </c>
      <c r="AB79" s="47">
        <v>0.06</v>
      </c>
      <c r="AC79" s="47">
        <v>2E-3</v>
      </c>
      <c r="AD79" s="47">
        <f t="shared" si="14"/>
        <v>0</v>
      </c>
    </row>
    <row r="80" spans="1:30" s="73" customFormat="1" x14ac:dyDescent="0.2">
      <c r="A80" s="39" cm="1">
        <f t="array" ref="A80">IFERROR(INDEX(Operation, IFERROR(MATCH($J80, Y!$B$40:$B$51, 0), IFERROR(MATCH($J80, Y!$C$40:$C$51, 0), MATCH($J80, Y!$D$40:$D$51, 0))), 4), 0)</f>
        <v>0</v>
      </c>
      <c r="B80" s="71">
        <v>69</v>
      </c>
      <c r="C80" s="7"/>
      <c r="D80" s="7"/>
      <c r="E80" s="34"/>
      <c r="F80" s="8" t="str">
        <f>IF(ISBLANK(E80), "", VLOOKUP(E80, Z!$A$2:$C$4127, 3, FALSE))</f>
        <v/>
      </c>
      <c r="G80" s="25"/>
      <c r="H80" s="36"/>
      <c r="I80" s="36"/>
      <c r="J80" s="38"/>
      <c r="K80" s="35" t="str">
        <f t="shared" si="9"/>
        <v>-</v>
      </c>
      <c r="L80" s="35">
        <f t="shared" si="10"/>
        <v>0</v>
      </c>
      <c r="M80" s="82"/>
      <c r="N80" s="83"/>
      <c r="O80" s="6"/>
      <c r="P80" s="6"/>
      <c r="Q80" s="83"/>
      <c r="R80" s="72">
        <f t="shared" si="12"/>
        <v>0</v>
      </c>
      <c r="S80" s="35">
        <f t="shared" si="13"/>
        <v>0</v>
      </c>
      <c r="T80" s="6"/>
      <c r="U80" s="7"/>
      <c r="V80" s="34"/>
      <c r="W80" s="8" t="str">
        <f>IF(ISBLANK(V80), "", VLOOKUP(V80, Z!$A$2:$C$4127, 3, FALSE))</f>
        <v/>
      </c>
      <c r="X80" s="41"/>
      <c r="Y80" s="9">
        <f t="shared" si="11"/>
        <v>0</v>
      </c>
      <c r="Z80" s="20"/>
      <c r="AA80" s="47">
        <v>0.15</v>
      </c>
      <c r="AB80" s="47">
        <v>0.06</v>
      </c>
      <c r="AC80" s="47">
        <v>2E-3</v>
      </c>
      <c r="AD80" s="47">
        <f t="shared" si="14"/>
        <v>0</v>
      </c>
    </row>
    <row r="81" spans="1:30" s="73" customFormat="1" x14ac:dyDescent="0.2">
      <c r="A81" s="39" cm="1">
        <f t="array" ref="A81">IFERROR(INDEX(Operation, IFERROR(MATCH($J81, Y!$B$40:$B$51, 0), IFERROR(MATCH($J81, Y!$C$40:$C$51, 0), MATCH($J81, Y!$D$40:$D$51, 0))), 4), 0)</f>
        <v>0</v>
      </c>
      <c r="B81" s="71">
        <v>70</v>
      </c>
      <c r="C81" s="7"/>
      <c r="D81" s="7"/>
      <c r="E81" s="34"/>
      <c r="F81" s="8" t="str">
        <f>IF(ISBLANK(E81), "", VLOOKUP(E81, Z!$A$2:$C$4127, 3, FALSE))</f>
        <v/>
      </c>
      <c r="G81" s="25"/>
      <c r="H81" s="36"/>
      <c r="I81" s="36"/>
      <c r="J81" s="38"/>
      <c r="K81" s="35" t="str">
        <f t="shared" si="9"/>
        <v>-</v>
      </c>
      <c r="L81" s="35">
        <f t="shared" si="10"/>
        <v>0</v>
      </c>
      <c r="M81" s="82"/>
      <c r="N81" s="83"/>
      <c r="O81" s="6"/>
      <c r="P81" s="6"/>
      <c r="Q81" s="83"/>
      <c r="R81" s="72">
        <f t="shared" si="12"/>
        <v>0</v>
      </c>
      <c r="S81" s="35">
        <f t="shared" si="13"/>
        <v>0</v>
      </c>
      <c r="T81" s="6"/>
      <c r="U81" s="7"/>
      <c r="V81" s="34"/>
      <c r="W81" s="8" t="str">
        <f>IF(ISBLANK(V81), "", VLOOKUP(V81, Z!$A$2:$C$4127, 3, FALSE))</f>
        <v/>
      </c>
      <c r="X81" s="41"/>
      <c r="Y81" s="9">
        <f t="shared" si="11"/>
        <v>0</v>
      </c>
      <c r="Z81" s="20"/>
      <c r="AA81" s="47">
        <v>0.15</v>
      </c>
      <c r="AB81" s="47">
        <v>0.06</v>
      </c>
      <c r="AC81" s="47">
        <v>2E-3</v>
      </c>
      <c r="AD81" s="47">
        <f t="shared" si="14"/>
        <v>0</v>
      </c>
    </row>
    <row r="82" spans="1:30" s="73" customFormat="1" x14ac:dyDescent="0.2">
      <c r="A82" s="39" cm="1">
        <f t="array" ref="A82">IFERROR(INDEX(Operation, IFERROR(MATCH($J82, Y!$B$40:$B$51, 0), IFERROR(MATCH($J82, Y!$C$40:$C$51, 0), MATCH($J82, Y!$D$40:$D$51, 0))), 4), 0)</f>
        <v>0</v>
      </c>
      <c r="B82" s="71">
        <v>71</v>
      </c>
      <c r="C82" s="7"/>
      <c r="D82" s="7"/>
      <c r="E82" s="34"/>
      <c r="F82" s="8" t="str">
        <f>IF(ISBLANK(E82), "", VLOOKUP(E82, Z!$A$2:$C$4127, 3, FALSE))</f>
        <v/>
      </c>
      <c r="G82" s="25"/>
      <c r="H82" s="36"/>
      <c r="I82" s="36"/>
      <c r="J82" s="38"/>
      <c r="K82" s="35" t="str">
        <f t="shared" si="9"/>
        <v>-</v>
      </c>
      <c r="L82" s="35">
        <f t="shared" si="10"/>
        <v>0</v>
      </c>
      <c r="M82" s="82"/>
      <c r="N82" s="83"/>
      <c r="O82" s="6"/>
      <c r="P82" s="6"/>
      <c r="Q82" s="83"/>
      <c r="R82" s="72">
        <f t="shared" si="12"/>
        <v>0</v>
      </c>
      <c r="S82" s="35">
        <f t="shared" si="13"/>
        <v>0</v>
      </c>
      <c r="T82" s="6"/>
      <c r="U82" s="7"/>
      <c r="V82" s="34"/>
      <c r="W82" s="8" t="str">
        <f>IF(ISBLANK(V82), "", VLOOKUP(V82, Z!$A$2:$C$4127, 3, FALSE))</f>
        <v/>
      </c>
      <c r="X82" s="41"/>
      <c r="Y82" s="9">
        <f t="shared" si="11"/>
        <v>0</v>
      </c>
      <c r="Z82" s="20"/>
      <c r="AA82" s="47">
        <v>0.15</v>
      </c>
      <c r="AB82" s="47">
        <v>0.06</v>
      </c>
      <c r="AC82" s="47">
        <v>2E-3</v>
      </c>
      <c r="AD82" s="47">
        <f t="shared" si="14"/>
        <v>0</v>
      </c>
    </row>
    <row r="83" spans="1:30" s="73" customFormat="1" x14ac:dyDescent="0.2">
      <c r="A83" s="39" cm="1">
        <f t="array" ref="A83">IFERROR(INDEX(Operation, IFERROR(MATCH($J83, Y!$B$40:$B$51, 0), IFERROR(MATCH($J83, Y!$C$40:$C$51, 0), MATCH($J83, Y!$D$40:$D$51, 0))), 4), 0)</f>
        <v>0</v>
      </c>
      <c r="B83" s="71">
        <v>72</v>
      </c>
      <c r="C83" s="7"/>
      <c r="D83" s="7"/>
      <c r="E83" s="34"/>
      <c r="F83" s="8" t="str">
        <f>IF(ISBLANK(E83), "", VLOOKUP(E83, Z!$A$2:$C$4127, 3, FALSE))</f>
        <v/>
      </c>
      <c r="G83" s="25"/>
      <c r="H83" s="36"/>
      <c r="I83" s="36"/>
      <c r="J83" s="38"/>
      <c r="K83" s="35" t="str">
        <f t="shared" si="9"/>
        <v>-</v>
      </c>
      <c r="L83" s="35">
        <f t="shared" si="10"/>
        <v>0</v>
      </c>
      <c r="M83" s="82"/>
      <c r="N83" s="83"/>
      <c r="O83" s="6"/>
      <c r="P83" s="6"/>
      <c r="Q83" s="83"/>
      <c r="R83" s="72">
        <f t="shared" si="12"/>
        <v>0</v>
      </c>
      <c r="S83" s="35">
        <f t="shared" si="13"/>
        <v>0</v>
      </c>
      <c r="T83" s="6"/>
      <c r="U83" s="7"/>
      <c r="V83" s="34"/>
      <c r="W83" s="8" t="str">
        <f>IF(ISBLANK(V83), "", VLOOKUP(V83, Z!$A$2:$C$4127, 3, FALSE))</f>
        <v/>
      </c>
      <c r="X83" s="41"/>
      <c r="Y83" s="9">
        <f t="shared" si="11"/>
        <v>0</v>
      </c>
      <c r="Z83" s="20"/>
      <c r="AA83" s="47">
        <v>0.15</v>
      </c>
      <c r="AB83" s="47">
        <v>0.06</v>
      </c>
      <c r="AC83" s="47">
        <v>2E-3</v>
      </c>
      <c r="AD83" s="47">
        <f t="shared" si="14"/>
        <v>0</v>
      </c>
    </row>
    <row r="84" spans="1:30" s="73" customFormat="1" x14ac:dyDescent="0.2">
      <c r="A84" s="39" cm="1">
        <f t="array" ref="A84">IFERROR(INDEX(Operation, IFERROR(MATCH($J84, Y!$B$40:$B$51, 0), IFERROR(MATCH($J84, Y!$C$40:$C$51, 0), MATCH($J84, Y!$D$40:$D$51, 0))), 4), 0)</f>
        <v>0</v>
      </c>
      <c r="B84" s="71">
        <v>73</v>
      </c>
      <c r="C84" s="7"/>
      <c r="D84" s="7"/>
      <c r="E84" s="34"/>
      <c r="F84" s="8" t="str">
        <f>IF(ISBLANK(E84), "", VLOOKUP(E84, Z!$A$2:$C$4127, 3, FALSE))</f>
        <v/>
      </c>
      <c r="G84" s="25"/>
      <c r="H84" s="36"/>
      <c r="I84" s="36"/>
      <c r="J84" s="38"/>
      <c r="K84" s="35" t="str">
        <f t="shared" si="9"/>
        <v>-</v>
      </c>
      <c r="L84" s="35">
        <f t="shared" si="10"/>
        <v>0</v>
      </c>
      <c r="M84" s="82"/>
      <c r="N84" s="83"/>
      <c r="O84" s="6"/>
      <c r="P84" s="6"/>
      <c r="Q84" s="83"/>
      <c r="R84" s="72">
        <f t="shared" si="12"/>
        <v>0</v>
      </c>
      <c r="S84" s="35">
        <f t="shared" si="13"/>
        <v>0</v>
      </c>
      <c r="T84" s="6"/>
      <c r="U84" s="7"/>
      <c r="V84" s="34"/>
      <c r="W84" s="8" t="str">
        <f>IF(ISBLANK(V84), "", VLOOKUP(V84, Z!$A$2:$C$4127, 3, FALSE))</f>
        <v/>
      </c>
      <c r="X84" s="41"/>
      <c r="Y84" s="9">
        <f t="shared" si="11"/>
        <v>0</v>
      </c>
      <c r="Z84" s="20"/>
      <c r="AA84" s="47">
        <v>0.15</v>
      </c>
      <c r="AB84" s="47">
        <v>0.06</v>
      </c>
      <c r="AC84" s="47">
        <v>2E-3</v>
      </c>
      <c r="AD84" s="47">
        <f t="shared" si="14"/>
        <v>0</v>
      </c>
    </row>
    <row r="85" spans="1:30" s="73" customFormat="1" x14ac:dyDescent="0.2">
      <c r="A85" s="39" cm="1">
        <f t="array" ref="A85">IFERROR(INDEX(Operation, IFERROR(MATCH($J85, Y!$B$40:$B$51, 0), IFERROR(MATCH($J85, Y!$C$40:$C$51, 0), MATCH($J85, Y!$D$40:$D$51, 0))), 4), 0)</f>
        <v>0</v>
      </c>
      <c r="B85" s="71">
        <v>74</v>
      </c>
      <c r="C85" s="7"/>
      <c r="D85" s="7"/>
      <c r="E85" s="34"/>
      <c r="F85" s="8" t="str">
        <f>IF(ISBLANK(E85), "", VLOOKUP(E85, Z!$A$2:$C$4127, 3, FALSE))</f>
        <v/>
      </c>
      <c r="G85" s="25"/>
      <c r="H85" s="36"/>
      <c r="I85" s="36"/>
      <c r="J85" s="38"/>
      <c r="K85" s="35" t="str">
        <f t="shared" si="9"/>
        <v>-</v>
      </c>
      <c r="L85" s="35">
        <f t="shared" si="10"/>
        <v>0</v>
      </c>
      <c r="M85" s="82"/>
      <c r="N85" s="83"/>
      <c r="O85" s="6"/>
      <c r="P85" s="6"/>
      <c r="Q85" s="83"/>
      <c r="R85" s="72">
        <f t="shared" si="12"/>
        <v>0</v>
      </c>
      <c r="S85" s="35">
        <f t="shared" si="13"/>
        <v>0</v>
      </c>
      <c r="T85" s="6"/>
      <c r="U85" s="7"/>
      <c r="V85" s="34"/>
      <c r="W85" s="8" t="str">
        <f>IF(ISBLANK(V85), "", VLOOKUP(V85, Z!$A$2:$C$4127, 3, FALSE))</f>
        <v/>
      </c>
      <c r="X85" s="41"/>
      <c r="Y85" s="9">
        <f t="shared" si="11"/>
        <v>0</v>
      </c>
      <c r="Z85" s="20"/>
      <c r="AA85" s="47">
        <v>0.15</v>
      </c>
      <c r="AB85" s="47">
        <v>0.06</v>
      </c>
      <c r="AC85" s="47">
        <v>2E-3</v>
      </c>
      <c r="AD85" s="47">
        <f t="shared" si="14"/>
        <v>0</v>
      </c>
    </row>
    <row r="86" spans="1:30" s="73" customFormat="1" x14ac:dyDescent="0.2">
      <c r="A86" s="39" cm="1">
        <f t="array" ref="A86">IFERROR(INDEX(Operation, IFERROR(MATCH($J86, Y!$B$40:$B$51, 0), IFERROR(MATCH($J86, Y!$C$40:$C$51, 0), MATCH($J86, Y!$D$40:$D$51, 0))), 4), 0)</f>
        <v>0</v>
      </c>
      <c r="B86" s="71">
        <v>75</v>
      </c>
      <c r="C86" s="7"/>
      <c r="D86" s="7"/>
      <c r="E86" s="34"/>
      <c r="F86" s="8" t="str">
        <f>IF(ISBLANK(E86), "", VLOOKUP(E86, Z!$A$2:$C$4127, 3, FALSE))</f>
        <v/>
      </c>
      <c r="G86" s="25"/>
      <c r="H86" s="36"/>
      <c r="I86" s="36"/>
      <c r="J86" s="38"/>
      <c r="K86" s="35" t="str">
        <f t="shared" si="9"/>
        <v>-</v>
      </c>
      <c r="L86" s="35">
        <f t="shared" si="10"/>
        <v>0</v>
      </c>
      <c r="M86" s="82"/>
      <c r="N86" s="83"/>
      <c r="O86" s="6"/>
      <c r="P86" s="6"/>
      <c r="Q86" s="83"/>
      <c r="R86" s="72">
        <f t="shared" si="12"/>
        <v>0</v>
      </c>
      <c r="S86" s="35">
        <f t="shared" si="13"/>
        <v>0</v>
      </c>
      <c r="T86" s="6"/>
      <c r="U86" s="7"/>
      <c r="V86" s="34"/>
      <c r="W86" s="8" t="str">
        <f>IF(ISBLANK(V86), "", VLOOKUP(V86, Z!$A$2:$C$4127, 3, FALSE))</f>
        <v/>
      </c>
      <c r="X86" s="41"/>
      <c r="Y86" s="9">
        <f t="shared" si="11"/>
        <v>0</v>
      </c>
      <c r="Z86" s="20"/>
      <c r="AA86" s="47">
        <v>0.15</v>
      </c>
      <c r="AB86" s="47">
        <v>0.06</v>
      </c>
      <c r="AC86" s="47">
        <v>2E-3</v>
      </c>
      <c r="AD86" s="47">
        <f t="shared" si="14"/>
        <v>0</v>
      </c>
    </row>
    <row r="87" spans="1:30" s="73" customFormat="1" x14ac:dyDescent="0.2">
      <c r="A87" s="39" cm="1">
        <f t="array" ref="A87">IFERROR(INDEX(Operation, IFERROR(MATCH($J87, Y!$B$40:$B$51, 0), IFERROR(MATCH($J87, Y!$C$40:$C$51, 0), MATCH($J87, Y!$D$40:$D$51, 0))), 4), 0)</f>
        <v>0</v>
      </c>
      <c r="B87" s="71">
        <v>76</v>
      </c>
      <c r="C87" s="7"/>
      <c r="D87" s="7"/>
      <c r="E87" s="34"/>
      <c r="F87" s="8" t="str">
        <f>IF(ISBLANK(E87), "", VLOOKUP(E87, Z!$A$2:$C$4127, 3, FALSE))</f>
        <v/>
      </c>
      <c r="G87" s="25"/>
      <c r="H87" s="36"/>
      <c r="I87" s="36"/>
      <c r="J87" s="38"/>
      <c r="K87" s="35" t="str">
        <f t="shared" si="9"/>
        <v>-</v>
      </c>
      <c r="L87" s="35">
        <f t="shared" si="10"/>
        <v>0</v>
      </c>
      <c r="M87" s="82"/>
      <c r="N87" s="83"/>
      <c r="O87" s="6"/>
      <c r="P87" s="6"/>
      <c r="Q87" s="83"/>
      <c r="R87" s="72">
        <f t="shared" si="12"/>
        <v>0</v>
      </c>
      <c r="S87" s="35">
        <f t="shared" si="13"/>
        <v>0</v>
      </c>
      <c r="T87" s="6"/>
      <c r="U87" s="7"/>
      <c r="V87" s="34"/>
      <c r="W87" s="8" t="str">
        <f>IF(ISBLANK(V87), "", VLOOKUP(V87, Z!$A$2:$C$4127, 3, FALSE))</f>
        <v/>
      </c>
      <c r="X87" s="41"/>
      <c r="Y87" s="9">
        <f t="shared" si="11"/>
        <v>0</v>
      </c>
      <c r="Z87" s="20"/>
      <c r="AA87" s="47">
        <v>0.15</v>
      </c>
      <c r="AB87" s="47">
        <v>0.06</v>
      </c>
      <c r="AC87" s="47">
        <v>2E-3</v>
      </c>
      <c r="AD87" s="47">
        <f t="shared" si="14"/>
        <v>0</v>
      </c>
    </row>
    <row r="88" spans="1:30" s="73" customFormat="1" x14ac:dyDescent="0.2">
      <c r="A88" s="39" cm="1">
        <f t="array" ref="A88">IFERROR(INDEX(Operation, IFERROR(MATCH($J88, Y!$B$40:$B$51, 0), IFERROR(MATCH($J88, Y!$C$40:$C$51, 0), MATCH($J88, Y!$D$40:$D$51, 0))), 4), 0)</f>
        <v>0</v>
      </c>
      <c r="B88" s="71">
        <v>77</v>
      </c>
      <c r="C88" s="7"/>
      <c r="D88" s="7"/>
      <c r="E88" s="34"/>
      <c r="F88" s="8" t="str">
        <f>IF(ISBLANK(E88), "", VLOOKUP(E88, Z!$A$2:$C$4127, 3, FALSE))</f>
        <v/>
      </c>
      <c r="G88" s="25"/>
      <c r="H88" s="36"/>
      <c r="I88" s="36"/>
      <c r="J88" s="38"/>
      <c r="K88" s="35" t="str">
        <f t="shared" si="9"/>
        <v>-</v>
      </c>
      <c r="L88" s="35">
        <f t="shared" si="10"/>
        <v>0</v>
      </c>
      <c r="M88" s="82"/>
      <c r="N88" s="83"/>
      <c r="O88" s="6"/>
      <c r="P88" s="6"/>
      <c r="Q88" s="83"/>
      <c r="R88" s="72">
        <f t="shared" si="12"/>
        <v>0</v>
      </c>
      <c r="S88" s="35">
        <f t="shared" si="13"/>
        <v>0</v>
      </c>
      <c r="T88" s="6"/>
      <c r="U88" s="7"/>
      <c r="V88" s="34"/>
      <c r="W88" s="8" t="str">
        <f>IF(ISBLANK(V88), "", VLOOKUP(V88, Z!$A$2:$C$4127, 3, FALSE))</f>
        <v/>
      </c>
      <c r="X88" s="41"/>
      <c r="Y88" s="9">
        <f t="shared" si="11"/>
        <v>0</v>
      </c>
      <c r="Z88" s="20"/>
      <c r="AA88" s="47">
        <v>0.15</v>
      </c>
      <c r="AB88" s="47">
        <v>0.06</v>
      </c>
      <c r="AC88" s="47">
        <v>2E-3</v>
      </c>
      <c r="AD88" s="47">
        <f t="shared" si="14"/>
        <v>0</v>
      </c>
    </row>
    <row r="89" spans="1:30" s="73" customFormat="1" x14ac:dyDescent="0.2">
      <c r="A89" s="39" cm="1">
        <f t="array" ref="A89">IFERROR(INDEX(Operation, IFERROR(MATCH($J89, Y!$B$40:$B$51, 0), IFERROR(MATCH($J89, Y!$C$40:$C$51, 0), MATCH($J89, Y!$D$40:$D$51, 0))), 4), 0)</f>
        <v>0</v>
      </c>
      <c r="B89" s="71">
        <v>78</v>
      </c>
      <c r="C89" s="7"/>
      <c r="D89" s="7"/>
      <c r="E89" s="34"/>
      <c r="F89" s="8" t="str">
        <f>IF(ISBLANK(E89), "", VLOOKUP(E89, Z!$A$2:$C$4127, 3, FALSE))</f>
        <v/>
      </c>
      <c r="G89" s="25"/>
      <c r="H89" s="36"/>
      <c r="I89" s="36"/>
      <c r="J89" s="38"/>
      <c r="K89" s="35" t="str">
        <f t="shared" si="9"/>
        <v>-</v>
      </c>
      <c r="L89" s="35">
        <f t="shared" si="10"/>
        <v>0</v>
      </c>
      <c r="M89" s="82"/>
      <c r="N89" s="83"/>
      <c r="O89" s="6"/>
      <c r="P89" s="6"/>
      <c r="Q89" s="83"/>
      <c r="R89" s="72">
        <f t="shared" si="12"/>
        <v>0</v>
      </c>
      <c r="S89" s="35">
        <f t="shared" si="13"/>
        <v>0</v>
      </c>
      <c r="T89" s="6"/>
      <c r="U89" s="7"/>
      <c r="V89" s="34"/>
      <c r="W89" s="8" t="str">
        <f>IF(ISBLANK(V89), "", VLOOKUP(V89, Z!$A$2:$C$4127, 3, FALSE))</f>
        <v/>
      </c>
      <c r="X89" s="41"/>
      <c r="Y89" s="9">
        <f t="shared" si="11"/>
        <v>0</v>
      </c>
      <c r="Z89" s="20"/>
      <c r="AA89" s="47">
        <v>0.15</v>
      </c>
      <c r="AB89" s="47">
        <v>0.06</v>
      </c>
      <c r="AC89" s="47">
        <v>2E-3</v>
      </c>
      <c r="AD89" s="47">
        <f t="shared" si="14"/>
        <v>0</v>
      </c>
    </row>
    <row r="90" spans="1:30" s="73" customFormat="1" x14ac:dyDescent="0.2">
      <c r="A90" s="39" cm="1">
        <f t="array" ref="A90">IFERROR(INDEX(Operation, IFERROR(MATCH($J90, Y!$B$40:$B$51, 0), IFERROR(MATCH($J90, Y!$C$40:$C$51, 0), MATCH($J90, Y!$D$40:$D$51, 0))), 4), 0)</f>
        <v>0</v>
      </c>
      <c r="B90" s="71">
        <v>79</v>
      </c>
      <c r="C90" s="7"/>
      <c r="D90" s="7"/>
      <c r="E90" s="34"/>
      <c r="F90" s="8" t="str">
        <f>IF(ISBLANK(E90), "", VLOOKUP(E90, Z!$A$2:$C$4127, 3, FALSE))</f>
        <v/>
      </c>
      <c r="G90" s="25"/>
      <c r="H90" s="36"/>
      <c r="I90" s="36"/>
      <c r="J90" s="38"/>
      <c r="K90" s="35" t="str">
        <f t="shared" si="9"/>
        <v>-</v>
      </c>
      <c r="L90" s="35">
        <f t="shared" si="10"/>
        <v>0</v>
      </c>
      <c r="M90" s="82"/>
      <c r="N90" s="83"/>
      <c r="O90" s="6"/>
      <c r="P90" s="6"/>
      <c r="Q90" s="83"/>
      <c r="R90" s="72">
        <f t="shared" si="12"/>
        <v>0</v>
      </c>
      <c r="S90" s="35">
        <f t="shared" si="13"/>
        <v>0</v>
      </c>
      <c r="T90" s="6"/>
      <c r="U90" s="7"/>
      <c r="V90" s="34"/>
      <c r="W90" s="8" t="str">
        <f>IF(ISBLANK(V90), "", VLOOKUP(V90, Z!$A$2:$C$4127, 3, FALSE))</f>
        <v/>
      </c>
      <c r="X90" s="41"/>
      <c r="Y90" s="9">
        <f t="shared" si="11"/>
        <v>0</v>
      </c>
      <c r="Z90" s="20"/>
      <c r="AA90" s="47">
        <v>0.15</v>
      </c>
      <c r="AB90" s="47">
        <v>0.06</v>
      </c>
      <c r="AC90" s="47">
        <v>2E-3</v>
      </c>
      <c r="AD90" s="47">
        <f t="shared" si="14"/>
        <v>0</v>
      </c>
    </row>
    <row r="91" spans="1:30" s="73" customFormat="1" x14ac:dyDescent="0.2">
      <c r="A91" s="39" cm="1">
        <f t="array" ref="A91">IFERROR(INDEX(Operation, IFERROR(MATCH($J91, Y!$B$40:$B$51, 0), IFERROR(MATCH($J91, Y!$C$40:$C$51, 0), MATCH($J91, Y!$D$40:$D$51, 0))), 4), 0)</f>
        <v>0</v>
      </c>
      <c r="B91" s="71">
        <v>80</v>
      </c>
      <c r="C91" s="7"/>
      <c r="D91" s="7"/>
      <c r="E91" s="34"/>
      <c r="F91" s="8" t="str">
        <f>IF(ISBLANK(E91), "", VLOOKUP(E91, Z!$A$2:$C$4127, 3, FALSE))</f>
        <v/>
      </c>
      <c r="G91" s="25"/>
      <c r="H91" s="36"/>
      <c r="I91" s="36"/>
      <c r="J91" s="38"/>
      <c r="K91" s="35" t="str">
        <f t="shared" si="9"/>
        <v>-</v>
      </c>
      <c r="L91" s="35">
        <f t="shared" si="10"/>
        <v>0</v>
      </c>
      <c r="M91" s="82"/>
      <c r="N91" s="83"/>
      <c r="O91" s="6"/>
      <c r="P91" s="6"/>
      <c r="Q91" s="83"/>
      <c r="R91" s="72">
        <f t="shared" si="12"/>
        <v>0</v>
      </c>
      <c r="S91" s="35">
        <f t="shared" si="13"/>
        <v>0</v>
      </c>
      <c r="T91" s="6"/>
      <c r="U91" s="7"/>
      <c r="V91" s="34"/>
      <c r="W91" s="8" t="str">
        <f>IF(ISBLANK(V91), "", VLOOKUP(V91, Z!$A$2:$C$4127, 3, FALSE))</f>
        <v/>
      </c>
      <c r="X91" s="41"/>
      <c r="Y91" s="9">
        <f t="shared" si="11"/>
        <v>0</v>
      </c>
      <c r="Z91" s="20"/>
      <c r="AA91" s="47">
        <v>0.15</v>
      </c>
      <c r="AB91" s="47">
        <v>0.06</v>
      </c>
      <c r="AC91" s="47">
        <v>2E-3</v>
      </c>
      <c r="AD91" s="47">
        <f t="shared" si="14"/>
        <v>0</v>
      </c>
    </row>
    <row r="92" spans="1:30" s="73" customFormat="1" x14ac:dyDescent="0.2">
      <c r="A92" s="39" cm="1">
        <f t="array" ref="A92">IFERROR(INDEX(Operation, IFERROR(MATCH($J92, Y!$B$40:$B$51, 0), IFERROR(MATCH($J92, Y!$C$40:$C$51, 0), MATCH($J92, Y!$D$40:$D$51, 0))), 4), 0)</f>
        <v>0</v>
      </c>
      <c r="B92" s="71">
        <v>81</v>
      </c>
      <c r="C92" s="7"/>
      <c r="D92" s="7"/>
      <c r="E92" s="34"/>
      <c r="F92" s="8" t="str">
        <f>IF(ISBLANK(E92), "", VLOOKUP(E92, Z!$A$2:$C$4127, 3, FALSE))</f>
        <v/>
      </c>
      <c r="G92" s="25"/>
      <c r="H92" s="36"/>
      <c r="I92" s="36"/>
      <c r="J92" s="38"/>
      <c r="K92" s="35" t="str">
        <f t="shared" si="9"/>
        <v>-</v>
      </c>
      <c r="L92" s="35">
        <f t="shared" si="10"/>
        <v>0</v>
      </c>
      <c r="M92" s="82"/>
      <c r="N92" s="83"/>
      <c r="O92" s="6"/>
      <c r="P92" s="6"/>
      <c r="Q92" s="83"/>
      <c r="R92" s="72">
        <f t="shared" si="12"/>
        <v>0</v>
      </c>
      <c r="S92" s="35">
        <f t="shared" si="13"/>
        <v>0</v>
      </c>
      <c r="T92" s="6"/>
      <c r="U92" s="7"/>
      <c r="V92" s="34"/>
      <c r="W92" s="8" t="str">
        <f>IF(ISBLANK(V92), "", VLOOKUP(V92, Z!$A$2:$C$4127, 3, FALSE))</f>
        <v/>
      </c>
      <c r="X92" s="41"/>
      <c r="Y92" s="9">
        <f t="shared" si="11"/>
        <v>0</v>
      </c>
      <c r="Z92" s="20"/>
      <c r="AA92" s="47">
        <v>0.15</v>
      </c>
      <c r="AB92" s="47">
        <v>0.06</v>
      </c>
      <c r="AC92" s="47">
        <v>2E-3</v>
      </c>
      <c r="AD92" s="47">
        <f t="shared" si="14"/>
        <v>0</v>
      </c>
    </row>
    <row r="93" spans="1:30" s="73" customFormat="1" x14ac:dyDescent="0.2">
      <c r="A93" s="39" cm="1">
        <f t="array" ref="A93">IFERROR(INDEX(Operation, IFERROR(MATCH($J93, Y!$B$40:$B$51, 0), IFERROR(MATCH($J93, Y!$C$40:$C$51, 0), MATCH($J93, Y!$D$40:$D$51, 0))), 4), 0)</f>
        <v>0</v>
      </c>
      <c r="B93" s="71">
        <v>82</v>
      </c>
      <c r="C93" s="7"/>
      <c r="D93" s="7"/>
      <c r="E93" s="34"/>
      <c r="F93" s="8" t="str">
        <f>IF(ISBLANK(E93), "", VLOOKUP(E93, Z!$A$2:$C$4127, 3, FALSE))</f>
        <v/>
      </c>
      <c r="G93" s="25"/>
      <c r="H93" s="36"/>
      <c r="I93" s="36"/>
      <c r="J93" s="38"/>
      <c r="K93" s="35" t="str">
        <f t="shared" si="9"/>
        <v>-</v>
      </c>
      <c r="L93" s="35">
        <f t="shared" si="10"/>
        <v>0</v>
      </c>
      <c r="M93" s="82"/>
      <c r="N93" s="83"/>
      <c r="O93" s="6"/>
      <c r="P93" s="6"/>
      <c r="Q93" s="83"/>
      <c r="R93" s="72">
        <f t="shared" si="12"/>
        <v>0</v>
      </c>
      <c r="S93" s="35">
        <f t="shared" si="13"/>
        <v>0</v>
      </c>
      <c r="T93" s="6"/>
      <c r="U93" s="7"/>
      <c r="V93" s="34"/>
      <c r="W93" s="8" t="str">
        <f>IF(ISBLANK(V93), "", VLOOKUP(V93, Z!$A$2:$C$4127, 3, FALSE))</f>
        <v/>
      </c>
      <c r="X93" s="41"/>
      <c r="Y93" s="9">
        <f t="shared" si="11"/>
        <v>0</v>
      </c>
      <c r="Z93" s="20"/>
      <c r="AA93" s="47">
        <v>0.15</v>
      </c>
      <c r="AB93" s="47">
        <v>0.06</v>
      </c>
      <c r="AC93" s="47">
        <v>2E-3</v>
      </c>
      <c r="AD93" s="47">
        <f t="shared" si="14"/>
        <v>0</v>
      </c>
    </row>
    <row r="94" spans="1:30" s="73" customFormat="1" x14ac:dyDescent="0.2">
      <c r="A94" s="39" cm="1">
        <f t="array" ref="A94">IFERROR(INDEX(Operation, IFERROR(MATCH($J94, Y!$B$40:$B$51, 0), IFERROR(MATCH($J94, Y!$C$40:$C$51, 0), MATCH($J94, Y!$D$40:$D$51, 0))), 4), 0)</f>
        <v>0</v>
      </c>
      <c r="B94" s="71">
        <v>83</v>
      </c>
      <c r="C94" s="7"/>
      <c r="D94" s="7"/>
      <c r="E94" s="34"/>
      <c r="F94" s="8" t="str">
        <f>IF(ISBLANK(E94), "", VLOOKUP(E94, Z!$A$2:$C$4127, 3, FALSE))</f>
        <v/>
      </c>
      <c r="G94" s="25"/>
      <c r="H94" s="36"/>
      <c r="I94" s="36"/>
      <c r="J94" s="38"/>
      <c r="K94" s="35" t="str">
        <f t="shared" si="9"/>
        <v>-</v>
      </c>
      <c r="L94" s="35">
        <f t="shared" si="10"/>
        <v>0</v>
      </c>
      <c r="M94" s="82"/>
      <c r="N94" s="83"/>
      <c r="O94" s="6"/>
      <c r="P94" s="6"/>
      <c r="Q94" s="83"/>
      <c r="R94" s="72">
        <f t="shared" si="12"/>
        <v>0</v>
      </c>
      <c r="S94" s="35">
        <f t="shared" si="13"/>
        <v>0</v>
      </c>
      <c r="T94" s="6"/>
      <c r="U94" s="7"/>
      <c r="V94" s="34"/>
      <c r="W94" s="8" t="str">
        <f>IF(ISBLANK(V94), "", VLOOKUP(V94, Z!$A$2:$C$4127, 3, FALSE))</f>
        <v/>
      </c>
      <c r="X94" s="41"/>
      <c r="Y94" s="9">
        <f t="shared" si="11"/>
        <v>0</v>
      </c>
      <c r="Z94" s="20"/>
      <c r="AA94" s="47">
        <v>0.15</v>
      </c>
      <c r="AB94" s="47">
        <v>0.06</v>
      </c>
      <c r="AC94" s="47">
        <v>2E-3</v>
      </c>
      <c r="AD94" s="47">
        <f t="shared" si="14"/>
        <v>0</v>
      </c>
    </row>
    <row r="95" spans="1:30" s="73" customFormat="1" x14ac:dyDescent="0.2">
      <c r="A95" s="39" cm="1">
        <f t="array" ref="A95">IFERROR(INDEX(Operation, IFERROR(MATCH($J95, Y!$B$40:$B$51, 0), IFERROR(MATCH($J95, Y!$C$40:$C$51, 0), MATCH($J95, Y!$D$40:$D$51, 0))), 4), 0)</f>
        <v>0</v>
      </c>
      <c r="B95" s="71">
        <v>84</v>
      </c>
      <c r="C95" s="7"/>
      <c r="D95" s="7"/>
      <c r="E95" s="34"/>
      <c r="F95" s="8" t="str">
        <f>IF(ISBLANK(E95), "", VLOOKUP(E95, Z!$A$2:$C$4127, 3, FALSE))</f>
        <v/>
      </c>
      <c r="G95" s="25"/>
      <c r="H95" s="36"/>
      <c r="I95" s="36"/>
      <c r="J95" s="38"/>
      <c r="K95" s="35" t="str">
        <f t="shared" si="9"/>
        <v>-</v>
      </c>
      <c r="L95" s="35">
        <f t="shared" si="10"/>
        <v>0</v>
      </c>
      <c r="M95" s="82"/>
      <c r="N95" s="83"/>
      <c r="O95" s="6"/>
      <c r="P95" s="6"/>
      <c r="Q95" s="83"/>
      <c r="R95" s="72">
        <f t="shared" si="12"/>
        <v>0</v>
      </c>
      <c r="S95" s="35">
        <f t="shared" si="13"/>
        <v>0</v>
      </c>
      <c r="T95" s="6"/>
      <c r="U95" s="7"/>
      <c r="V95" s="34"/>
      <c r="W95" s="8" t="str">
        <f>IF(ISBLANK(V95), "", VLOOKUP(V95, Z!$A$2:$C$4127, 3, FALSE))</f>
        <v/>
      </c>
      <c r="X95" s="41"/>
      <c r="Y95" s="9">
        <f t="shared" si="11"/>
        <v>0</v>
      </c>
      <c r="Z95" s="20"/>
      <c r="AA95" s="47">
        <v>0.15</v>
      </c>
      <c r="AB95" s="47">
        <v>0.06</v>
      </c>
      <c r="AC95" s="47">
        <v>2E-3</v>
      </c>
      <c r="AD95" s="47">
        <f t="shared" si="14"/>
        <v>0</v>
      </c>
    </row>
    <row r="96" spans="1:30" s="73" customFormat="1" x14ac:dyDescent="0.2">
      <c r="A96" s="39" cm="1">
        <f t="array" ref="A96">IFERROR(INDEX(Operation, IFERROR(MATCH($J96, Y!$B$40:$B$51, 0), IFERROR(MATCH($J96, Y!$C$40:$C$51, 0), MATCH($J96, Y!$D$40:$D$51, 0))), 4), 0)</f>
        <v>0</v>
      </c>
      <c r="B96" s="71">
        <v>85</v>
      </c>
      <c r="C96" s="7"/>
      <c r="D96" s="7"/>
      <c r="E96" s="34"/>
      <c r="F96" s="8" t="str">
        <f>IF(ISBLANK(E96), "", VLOOKUP(E96, Z!$A$2:$C$4127, 3, FALSE))</f>
        <v/>
      </c>
      <c r="G96" s="25"/>
      <c r="H96" s="36"/>
      <c r="I96" s="36"/>
      <c r="J96" s="38"/>
      <c r="K96" s="35" t="str">
        <f t="shared" si="9"/>
        <v>-</v>
      </c>
      <c r="L96" s="35">
        <f t="shared" si="10"/>
        <v>0</v>
      </c>
      <c r="M96" s="82"/>
      <c r="N96" s="83"/>
      <c r="O96" s="6"/>
      <c r="P96" s="6"/>
      <c r="Q96" s="83"/>
      <c r="R96" s="72">
        <f t="shared" si="12"/>
        <v>0</v>
      </c>
      <c r="S96" s="35">
        <f t="shared" si="13"/>
        <v>0</v>
      </c>
      <c r="T96" s="6"/>
      <c r="U96" s="7"/>
      <c r="V96" s="34"/>
      <c r="W96" s="8" t="str">
        <f>IF(ISBLANK(V96), "", VLOOKUP(V96, Z!$A$2:$C$4127, 3, FALSE))</f>
        <v/>
      </c>
      <c r="X96" s="41"/>
      <c r="Y96" s="9">
        <f t="shared" si="11"/>
        <v>0</v>
      </c>
      <c r="Z96" s="20"/>
      <c r="AA96" s="47">
        <v>0.15</v>
      </c>
      <c r="AB96" s="47">
        <v>0.06</v>
      </c>
      <c r="AC96" s="47">
        <v>2E-3</v>
      </c>
      <c r="AD96" s="47">
        <f t="shared" si="14"/>
        <v>0</v>
      </c>
    </row>
    <row r="97" spans="1:30" s="73" customFormat="1" x14ac:dyDescent="0.2">
      <c r="A97" s="39" cm="1">
        <f t="array" ref="A97">IFERROR(INDEX(Operation, IFERROR(MATCH($J97, Y!$B$40:$B$51, 0), IFERROR(MATCH($J97, Y!$C$40:$C$51, 0), MATCH($J97, Y!$D$40:$D$51, 0))), 4), 0)</f>
        <v>0</v>
      </c>
      <c r="B97" s="71">
        <v>86</v>
      </c>
      <c r="C97" s="7"/>
      <c r="D97" s="7"/>
      <c r="E97" s="34"/>
      <c r="F97" s="8" t="str">
        <f>IF(ISBLANK(E97), "", VLOOKUP(E97, Z!$A$2:$C$4127, 3, FALSE))</f>
        <v/>
      </c>
      <c r="G97" s="25"/>
      <c r="H97" s="36"/>
      <c r="I97" s="36"/>
      <c r="J97" s="38"/>
      <c r="K97" s="35" t="str">
        <f t="shared" si="9"/>
        <v>-</v>
      </c>
      <c r="L97" s="35">
        <f t="shared" si="10"/>
        <v>0</v>
      </c>
      <c r="M97" s="82"/>
      <c r="N97" s="83"/>
      <c r="O97" s="6"/>
      <c r="P97" s="6"/>
      <c r="Q97" s="83"/>
      <c r="R97" s="72">
        <f t="shared" si="12"/>
        <v>0</v>
      </c>
      <c r="S97" s="35">
        <f t="shared" si="13"/>
        <v>0</v>
      </c>
      <c r="T97" s="6"/>
      <c r="U97" s="7"/>
      <c r="V97" s="34"/>
      <c r="W97" s="8" t="str">
        <f>IF(ISBLANK(V97), "", VLOOKUP(V97, Z!$A$2:$C$4127, 3, FALSE))</f>
        <v/>
      </c>
      <c r="X97" s="41"/>
      <c r="Y97" s="9">
        <f t="shared" si="11"/>
        <v>0</v>
      </c>
      <c r="Z97" s="20"/>
      <c r="AA97" s="47">
        <v>0.15</v>
      </c>
      <c r="AB97" s="47">
        <v>0.06</v>
      </c>
      <c r="AC97" s="47">
        <v>2E-3</v>
      </c>
      <c r="AD97" s="47">
        <f t="shared" si="14"/>
        <v>0</v>
      </c>
    </row>
    <row r="98" spans="1:30" s="73" customFormat="1" x14ac:dyDescent="0.2">
      <c r="A98" s="39" cm="1">
        <f t="array" ref="A98">IFERROR(INDEX(Operation, IFERROR(MATCH($J98, Y!$B$40:$B$51, 0), IFERROR(MATCH($J98, Y!$C$40:$C$51, 0), MATCH($J98, Y!$D$40:$D$51, 0))), 4), 0)</f>
        <v>0</v>
      </c>
      <c r="B98" s="71">
        <v>87</v>
      </c>
      <c r="C98" s="7"/>
      <c r="D98" s="7"/>
      <c r="E98" s="34"/>
      <c r="F98" s="8" t="str">
        <f>IF(ISBLANK(E98), "", VLOOKUP(E98, Z!$A$2:$C$4127, 3, FALSE))</f>
        <v/>
      </c>
      <c r="G98" s="25"/>
      <c r="H98" s="36"/>
      <c r="I98" s="36"/>
      <c r="J98" s="38"/>
      <c r="K98" s="35" t="str">
        <f t="shared" si="9"/>
        <v>-</v>
      </c>
      <c r="L98" s="35">
        <f t="shared" si="10"/>
        <v>0</v>
      </c>
      <c r="M98" s="82"/>
      <c r="N98" s="83"/>
      <c r="O98" s="6"/>
      <c r="P98" s="6"/>
      <c r="Q98" s="83"/>
      <c r="R98" s="72">
        <f t="shared" si="12"/>
        <v>0</v>
      </c>
      <c r="S98" s="35">
        <f t="shared" si="13"/>
        <v>0</v>
      </c>
      <c r="T98" s="6"/>
      <c r="U98" s="7"/>
      <c r="V98" s="34"/>
      <c r="W98" s="8" t="str">
        <f>IF(ISBLANK(V98), "", VLOOKUP(V98, Z!$A$2:$C$4127, 3, FALSE))</f>
        <v/>
      </c>
      <c r="X98" s="41"/>
      <c r="Y98" s="9">
        <f t="shared" si="11"/>
        <v>0</v>
      </c>
      <c r="Z98" s="20"/>
      <c r="AA98" s="47">
        <v>0.15</v>
      </c>
      <c r="AB98" s="47">
        <v>0.06</v>
      </c>
      <c r="AC98" s="47">
        <v>2E-3</v>
      </c>
      <c r="AD98" s="47">
        <f t="shared" si="14"/>
        <v>0</v>
      </c>
    </row>
    <row r="99" spans="1:30" s="73" customFormat="1" x14ac:dyDescent="0.2">
      <c r="A99" s="39" cm="1">
        <f t="array" ref="A99">IFERROR(INDEX(Operation, IFERROR(MATCH($J99, Y!$B$40:$B$51, 0), IFERROR(MATCH($J99, Y!$C$40:$C$51, 0), MATCH($J99, Y!$D$40:$D$51, 0))), 4), 0)</f>
        <v>0</v>
      </c>
      <c r="B99" s="71">
        <v>88</v>
      </c>
      <c r="C99" s="7"/>
      <c r="D99" s="7"/>
      <c r="E99" s="34"/>
      <c r="F99" s="8" t="str">
        <f>IF(ISBLANK(E99), "", VLOOKUP(E99, Z!$A$2:$C$4127, 3, FALSE))</f>
        <v/>
      </c>
      <c r="G99" s="25"/>
      <c r="H99" s="36"/>
      <c r="I99" s="36"/>
      <c r="J99" s="38"/>
      <c r="K99" s="35" t="str">
        <f t="shared" si="9"/>
        <v>-</v>
      </c>
      <c r="L99" s="35">
        <f t="shared" si="10"/>
        <v>0</v>
      </c>
      <c r="M99" s="82"/>
      <c r="N99" s="83"/>
      <c r="O99" s="6"/>
      <c r="P99" s="6"/>
      <c r="Q99" s="83"/>
      <c r="R99" s="72">
        <f t="shared" si="12"/>
        <v>0</v>
      </c>
      <c r="S99" s="35">
        <f t="shared" si="13"/>
        <v>0</v>
      </c>
      <c r="T99" s="6"/>
      <c r="U99" s="7"/>
      <c r="V99" s="34"/>
      <c r="W99" s="8" t="str">
        <f>IF(ISBLANK(V99), "", VLOOKUP(V99, Z!$A$2:$C$4127, 3, FALSE))</f>
        <v/>
      </c>
      <c r="X99" s="41"/>
      <c r="Y99" s="9">
        <f t="shared" si="11"/>
        <v>0</v>
      </c>
      <c r="Z99" s="20"/>
      <c r="AA99" s="47">
        <v>0.15</v>
      </c>
      <c r="AB99" s="47">
        <v>0.06</v>
      </c>
      <c r="AC99" s="47">
        <v>2E-3</v>
      </c>
      <c r="AD99" s="47">
        <f t="shared" si="14"/>
        <v>0</v>
      </c>
    </row>
    <row r="100" spans="1:30" s="73" customFormat="1" x14ac:dyDescent="0.2">
      <c r="A100" s="39" cm="1">
        <f t="array" ref="A100">IFERROR(INDEX(Operation, IFERROR(MATCH($J100, Y!$B$40:$B$51, 0), IFERROR(MATCH($J100, Y!$C$40:$C$51, 0), MATCH($J100, Y!$D$40:$D$51, 0))), 4), 0)</f>
        <v>0</v>
      </c>
      <c r="B100" s="71">
        <v>89</v>
      </c>
      <c r="C100" s="7"/>
      <c r="D100" s="7"/>
      <c r="E100" s="34"/>
      <c r="F100" s="8" t="str">
        <f>IF(ISBLANK(E100), "", VLOOKUP(E100, Z!$A$2:$C$4127, 3, FALSE))</f>
        <v/>
      </c>
      <c r="G100" s="25"/>
      <c r="H100" s="36"/>
      <c r="I100" s="36"/>
      <c r="J100" s="38"/>
      <c r="K100" s="35" t="str">
        <f t="shared" si="9"/>
        <v>-</v>
      </c>
      <c r="L100" s="35">
        <f t="shared" si="10"/>
        <v>0</v>
      </c>
      <c r="M100" s="82"/>
      <c r="N100" s="83"/>
      <c r="O100" s="6"/>
      <c r="P100" s="6"/>
      <c r="Q100" s="83"/>
      <c r="R100" s="72">
        <f t="shared" si="12"/>
        <v>0</v>
      </c>
      <c r="S100" s="35">
        <f t="shared" si="13"/>
        <v>0</v>
      </c>
      <c r="T100" s="6"/>
      <c r="U100" s="7"/>
      <c r="V100" s="34"/>
      <c r="W100" s="8" t="str">
        <f>IF(ISBLANK(V100), "", VLOOKUP(V100, Z!$A$2:$C$4127, 3, FALSE))</f>
        <v/>
      </c>
      <c r="X100" s="41"/>
      <c r="Y100" s="9">
        <f t="shared" si="11"/>
        <v>0</v>
      </c>
      <c r="Z100" s="20"/>
      <c r="AA100" s="47">
        <v>0.15</v>
      </c>
      <c r="AB100" s="47">
        <v>0.06</v>
      </c>
      <c r="AC100" s="47">
        <v>2E-3</v>
      </c>
      <c r="AD100" s="47">
        <f t="shared" si="14"/>
        <v>0</v>
      </c>
    </row>
    <row r="101" spans="1:30" s="73" customFormat="1" x14ac:dyDescent="0.2">
      <c r="A101" s="39" cm="1">
        <f t="array" ref="A101">IFERROR(INDEX(Operation, IFERROR(MATCH($J101, Y!$B$40:$B$51, 0), IFERROR(MATCH($J101, Y!$C$40:$C$51, 0), MATCH($J101, Y!$D$40:$D$51, 0))), 4), 0)</f>
        <v>0</v>
      </c>
      <c r="B101" s="71">
        <v>90</v>
      </c>
      <c r="C101" s="7"/>
      <c r="D101" s="7"/>
      <c r="E101" s="34"/>
      <c r="F101" s="8" t="str">
        <f>IF(ISBLANK(E101), "", VLOOKUP(E101, Z!$A$2:$C$4127, 3, FALSE))</f>
        <v/>
      </c>
      <c r="G101" s="25"/>
      <c r="H101" s="36"/>
      <c r="I101" s="36"/>
      <c r="J101" s="38"/>
      <c r="K101" s="35" t="str">
        <f t="shared" si="9"/>
        <v>-</v>
      </c>
      <c r="L101" s="35">
        <f t="shared" si="10"/>
        <v>0</v>
      </c>
      <c r="M101" s="82"/>
      <c r="N101" s="83"/>
      <c r="O101" s="6"/>
      <c r="P101" s="6"/>
      <c r="Q101" s="83"/>
      <c r="R101" s="72">
        <f t="shared" si="12"/>
        <v>0</v>
      </c>
      <c r="S101" s="35">
        <f t="shared" si="13"/>
        <v>0</v>
      </c>
      <c r="T101" s="6"/>
      <c r="U101" s="7"/>
      <c r="V101" s="34"/>
      <c r="W101" s="8" t="str">
        <f>IF(ISBLANK(V101), "", VLOOKUP(V101, Z!$A$2:$C$4127, 3, FALSE))</f>
        <v/>
      </c>
      <c r="X101" s="41"/>
      <c r="Y101" s="9">
        <f t="shared" si="11"/>
        <v>0</v>
      </c>
      <c r="Z101" s="20"/>
      <c r="AA101" s="47">
        <v>0.15</v>
      </c>
      <c r="AB101" s="47">
        <v>0.06</v>
      </c>
      <c r="AC101" s="47">
        <v>2E-3</v>
      </c>
      <c r="AD101" s="47">
        <f t="shared" si="14"/>
        <v>0</v>
      </c>
    </row>
    <row r="102" spans="1:30" s="73" customFormat="1" x14ac:dyDescent="0.2">
      <c r="A102" s="39" cm="1">
        <f t="array" ref="A102">IFERROR(INDEX(Operation, IFERROR(MATCH($J102, Y!$B$40:$B$51, 0), IFERROR(MATCH($J102, Y!$C$40:$C$51, 0), MATCH($J102, Y!$D$40:$D$51, 0))), 4), 0)</f>
        <v>0</v>
      </c>
      <c r="B102" s="71">
        <v>91</v>
      </c>
      <c r="C102" s="7"/>
      <c r="D102" s="7"/>
      <c r="E102" s="34"/>
      <c r="F102" s="8" t="str">
        <f>IF(ISBLANK(E102), "", VLOOKUP(E102, Z!$A$2:$C$4127, 3, FALSE))</f>
        <v/>
      </c>
      <c r="G102" s="25"/>
      <c r="H102" s="36"/>
      <c r="I102" s="36"/>
      <c r="J102" s="38"/>
      <c r="K102" s="35" t="str">
        <f t="shared" si="9"/>
        <v>-</v>
      </c>
      <c r="L102" s="35">
        <f t="shared" si="10"/>
        <v>0</v>
      </c>
      <c r="M102" s="82"/>
      <c r="N102" s="83"/>
      <c r="O102" s="6"/>
      <c r="P102" s="6"/>
      <c r="Q102" s="83"/>
      <c r="R102" s="72">
        <f t="shared" si="12"/>
        <v>0</v>
      </c>
      <c r="S102" s="35">
        <f t="shared" si="13"/>
        <v>0</v>
      </c>
      <c r="T102" s="6"/>
      <c r="U102" s="7"/>
      <c r="V102" s="34"/>
      <c r="W102" s="8" t="str">
        <f>IF(ISBLANK(V102), "", VLOOKUP(V102, Z!$A$2:$C$4127, 3, FALSE))</f>
        <v/>
      </c>
      <c r="X102" s="41"/>
      <c r="Y102" s="9">
        <f t="shared" si="11"/>
        <v>0</v>
      </c>
      <c r="Z102" s="20"/>
      <c r="AA102" s="47">
        <v>0.15</v>
      </c>
      <c r="AB102" s="47">
        <v>0.06</v>
      </c>
      <c r="AC102" s="47">
        <v>2E-3</v>
      </c>
      <c r="AD102" s="47">
        <f t="shared" si="14"/>
        <v>0</v>
      </c>
    </row>
    <row r="103" spans="1:30" s="73" customFormat="1" x14ac:dyDescent="0.2">
      <c r="A103" s="39" cm="1">
        <f t="array" ref="A103">IFERROR(INDEX(Operation, IFERROR(MATCH($J103, Y!$B$40:$B$51, 0), IFERROR(MATCH($J103, Y!$C$40:$C$51, 0), MATCH($J103, Y!$D$40:$D$51, 0))), 4), 0)</f>
        <v>0</v>
      </c>
      <c r="B103" s="71">
        <v>92</v>
      </c>
      <c r="C103" s="7"/>
      <c r="D103" s="7"/>
      <c r="E103" s="34"/>
      <c r="F103" s="8" t="str">
        <f>IF(ISBLANK(E103), "", VLOOKUP(E103, Z!$A$2:$C$4127, 3, FALSE))</f>
        <v/>
      </c>
      <c r="G103" s="25"/>
      <c r="H103" s="36"/>
      <c r="I103" s="36"/>
      <c r="J103" s="38"/>
      <c r="K103" s="35" t="str">
        <f t="shared" si="9"/>
        <v>-</v>
      </c>
      <c r="L103" s="35">
        <f t="shared" si="10"/>
        <v>0</v>
      </c>
      <c r="M103" s="82"/>
      <c r="N103" s="83"/>
      <c r="O103" s="6"/>
      <c r="P103" s="6"/>
      <c r="Q103" s="83"/>
      <c r="R103" s="72">
        <f t="shared" si="12"/>
        <v>0</v>
      </c>
      <c r="S103" s="35">
        <f t="shared" si="13"/>
        <v>0</v>
      </c>
      <c r="T103" s="6"/>
      <c r="U103" s="7"/>
      <c r="V103" s="34"/>
      <c r="W103" s="8" t="str">
        <f>IF(ISBLANK(V103), "", VLOOKUP(V103, Z!$A$2:$C$4127, 3, FALSE))</f>
        <v/>
      </c>
      <c r="X103" s="41"/>
      <c r="Y103" s="9">
        <f t="shared" si="11"/>
        <v>0</v>
      </c>
      <c r="Z103" s="20"/>
      <c r="AA103" s="47">
        <v>0.15</v>
      </c>
      <c r="AB103" s="47">
        <v>0.06</v>
      </c>
      <c r="AC103" s="47">
        <v>2E-3</v>
      </c>
      <c r="AD103" s="47">
        <f t="shared" si="14"/>
        <v>0</v>
      </c>
    </row>
    <row r="104" spans="1:30" s="73" customFormat="1" x14ac:dyDescent="0.2">
      <c r="A104" s="39" cm="1">
        <f t="array" ref="A104">IFERROR(INDEX(Operation, IFERROR(MATCH($J104, Y!$B$40:$B$51, 0), IFERROR(MATCH($J104, Y!$C$40:$C$51, 0), MATCH($J104, Y!$D$40:$D$51, 0))), 4), 0)</f>
        <v>0</v>
      </c>
      <c r="B104" s="71">
        <v>93</v>
      </c>
      <c r="C104" s="7"/>
      <c r="D104" s="7"/>
      <c r="E104" s="34"/>
      <c r="F104" s="8" t="str">
        <f>IF(ISBLANK(E104), "", VLOOKUP(E104, Z!$A$2:$C$4127, 3, FALSE))</f>
        <v/>
      </c>
      <c r="G104" s="25"/>
      <c r="H104" s="36"/>
      <c r="I104" s="36"/>
      <c r="J104" s="38"/>
      <c r="K104" s="35" t="str">
        <f t="shared" si="9"/>
        <v>-</v>
      </c>
      <c r="L104" s="35">
        <f t="shared" si="10"/>
        <v>0</v>
      </c>
      <c r="M104" s="82"/>
      <c r="N104" s="83"/>
      <c r="O104" s="6"/>
      <c r="P104" s="6"/>
      <c r="Q104" s="83"/>
      <c r="R104" s="72">
        <f t="shared" si="12"/>
        <v>0</v>
      </c>
      <c r="S104" s="35">
        <f t="shared" si="13"/>
        <v>0</v>
      </c>
      <c r="T104" s="6"/>
      <c r="U104" s="7"/>
      <c r="V104" s="34"/>
      <c r="W104" s="8" t="str">
        <f>IF(ISBLANK(V104), "", VLOOKUP(V104, Z!$A$2:$C$4127, 3, FALSE))</f>
        <v/>
      </c>
      <c r="X104" s="41"/>
      <c r="Y104" s="9">
        <f t="shared" si="11"/>
        <v>0</v>
      </c>
      <c r="Z104" s="20"/>
      <c r="AA104" s="47">
        <v>0.15</v>
      </c>
      <c r="AB104" s="47">
        <v>0.06</v>
      </c>
      <c r="AC104" s="47">
        <v>2E-3</v>
      </c>
      <c r="AD104" s="47">
        <f t="shared" si="14"/>
        <v>0</v>
      </c>
    </row>
    <row r="105" spans="1:30" s="73" customFormat="1" x14ac:dyDescent="0.2">
      <c r="A105" s="39" cm="1">
        <f t="array" ref="A105">IFERROR(INDEX(Operation, IFERROR(MATCH($J105, Y!$B$40:$B$51, 0), IFERROR(MATCH($J105, Y!$C$40:$C$51, 0), MATCH($J105, Y!$D$40:$D$51, 0))), 4), 0)</f>
        <v>0</v>
      </c>
      <c r="B105" s="71">
        <v>94</v>
      </c>
      <c r="C105" s="7"/>
      <c r="D105" s="7"/>
      <c r="E105" s="34"/>
      <c r="F105" s="8" t="str">
        <f>IF(ISBLANK(E105), "", VLOOKUP(E105, Z!$A$2:$C$4127, 3, FALSE))</f>
        <v/>
      </c>
      <c r="G105" s="25"/>
      <c r="H105" s="36"/>
      <c r="I105" s="36"/>
      <c r="J105" s="38"/>
      <c r="K105" s="35" t="str">
        <f t="shared" si="9"/>
        <v>-</v>
      </c>
      <c r="L105" s="35">
        <f t="shared" si="10"/>
        <v>0</v>
      </c>
      <c r="M105" s="82"/>
      <c r="N105" s="83"/>
      <c r="O105" s="6"/>
      <c r="P105" s="6"/>
      <c r="Q105" s="83"/>
      <c r="R105" s="72">
        <f t="shared" si="12"/>
        <v>0</v>
      </c>
      <c r="S105" s="35">
        <f t="shared" si="13"/>
        <v>0</v>
      </c>
      <c r="T105" s="6"/>
      <c r="U105" s="7"/>
      <c r="V105" s="34"/>
      <c r="W105" s="8" t="str">
        <f>IF(ISBLANK(V105), "", VLOOKUP(V105, Z!$A$2:$C$4127, 3, FALSE))</f>
        <v/>
      </c>
      <c r="X105" s="41"/>
      <c r="Y105" s="9">
        <f t="shared" si="11"/>
        <v>0</v>
      </c>
      <c r="Z105" s="20"/>
      <c r="AA105" s="47">
        <v>0.15</v>
      </c>
      <c r="AB105" s="47">
        <v>0.06</v>
      </c>
      <c r="AC105" s="47">
        <v>2E-3</v>
      </c>
      <c r="AD105" s="47">
        <f t="shared" si="14"/>
        <v>0</v>
      </c>
    </row>
    <row r="106" spans="1:30" s="73" customFormat="1" x14ac:dyDescent="0.2">
      <c r="A106" s="39" cm="1">
        <f t="array" ref="A106">IFERROR(INDEX(Operation, IFERROR(MATCH($J106, Y!$B$40:$B$51, 0), IFERROR(MATCH($J106, Y!$C$40:$C$51, 0), MATCH($J106, Y!$D$40:$D$51, 0))), 4), 0)</f>
        <v>0</v>
      </c>
      <c r="B106" s="71">
        <v>95</v>
      </c>
      <c r="C106" s="7"/>
      <c r="D106" s="7"/>
      <c r="E106" s="34"/>
      <c r="F106" s="8" t="str">
        <f>IF(ISBLANK(E106), "", VLOOKUP(E106, Z!$A$2:$C$4127, 3, FALSE))</f>
        <v/>
      </c>
      <c r="G106" s="25"/>
      <c r="H106" s="36"/>
      <c r="I106" s="36"/>
      <c r="J106" s="38"/>
      <c r="K106" s="35" t="str">
        <f t="shared" si="9"/>
        <v>-</v>
      </c>
      <c r="L106" s="35">
        <f t="shared" si="10"/>
        <v>0</v>
      </c>
      <c r="M106" s="82"/>
      <c r="N106" s="83"/>
      <c r="O106" s="6"/>
      <c r="P106" s="6"/>
      <c r="Q106" s="83"/>
      <c r="R106" s="72">
        <f t="shared" si="12"/>
        <v>0</v>
      </c>
      <c r="S106" s="35">
        <f t="shared" si="13"/>
        <v>0</v>
      </c>
      <c r="T106" s="6"/>
      <c r="U106" s="7"/>
      <c r="V106" s="34"/>
      <c r="W106" s="8" t="str">
        <f>IF(ISBLANK(V106), "", VLOOKUP(V106, Z!$A$2:$C$4127, 3, FALSE))</f>
        <v/>
      </c>
      <c r="X106" s="41"/>
      <c r="Y106" s="9">
        <f t="shared" si="11"/>
        <v>0</v>
      </c>
      <c r="Z106" s="20"/>
      <c r="AA106" s="47">
        <v>0.15</v>
      </c>
      <c r="AB106" s="47">
        <v>0.06</v>
      </c>
      <c r="AC106" s="47">
        <v>2E-3</v>
      </c>
      <c r="AD106" s="47">
        <f t="shared" si="14"/>
        <v>0</v>
      </c>
    </row>
    <row r="107" spans="1:30" s="73" customFormat="1" x14ac:dyDescent="0.2">
      <c r="A107" s="39" cm="1">
        <f t="array" ref="A107">IFERROR(INDEX(Operation, IFERROR(MATCH($J107, Y!$B$40:$B$51, 0), IFERROR(MATCH($J107, Y!$C$40:$C$51, 0), MATCH($J107, Y!$D$40:$D$51, 0))), 4), 0)</f>
        <v>0</v>
      </c>
      <c r="B107" s="71">
        <v>96</v>
      </c>
      <c r="C107" s="7"/>
      <c r="D107" s="7"/>
      <c r="E107" s="34"/>
      <c r="F107" s="8" t="str">
        <f>IF(ISBLANK(E107), "", VLOOKUP(E107, Z!$A$2:$C$4127, 3, FALSE))</f>
        <v/>
      </c>
      <c r="G107" s="25"/>
      <c r="H107" s="36"/>
      <c r="I107" s="36"/>
      <c r="J107" s="38"/>
      <c r="K107" s="35" t="str">
        <f t="shared" si="9"/>
        <v>-</v>
      </c>
      <c r="L107" s="35">
        <f t="shared" si="10"/>
        <v>0</v>
      </c>
      <c r="M107" s="82"/>
      <c r="N107" s="83"/>
      <c r="O107" s="6"/>
      <c r="P107" s="6"/>
      <c r="Q107" s="83"/>
      <c r="R107" s="72">
        <f t="shared" si="12"/>
        <v>0</v>
      </c>
      <c r="S107" s="35">
        <f t="shared" si="13"/>
        <v>0</v>
      </c>
      <c r="T107" s="6"/>
      <c r="U107" s="7"/>
      <c r="V107" s="34"/>
      <c r="W107" s="8" t="str">
        <f>IF(ISBLANK(V107), "", VLOOKUP(V107, Z!$A$2:$C$4127, 3, FALSE))</f>
        <v/>
      </c>
      <c r="X107" s="41"/>
      <c r="Y107" s="9">
        <f t="shared" si="11"/>
        <v>0</v>
      </c>
      <c r="Z107" s="20"/>
      <c r="AA107" s="47">
        <v>0.15</v>
      </c>
      <c r="AB107" s="47">
        <v>0.06</v>
      </c>
      <c r="AC107" s="47">
        <v>2E-3</v>
      </c>
      <c r="AD107" s="47">
        <f t="shared" si="14"/>
        <v>0</v>
      </c>
    </row>
    <row r="108" spans="1:30" s="73" customFormat="1" x14ac:dyDescent="0.2">
      <c r="A108" s="39" cm="1">
        <f t="array" ref="A108">IFERROR(INDEX(Operation, IFERROR(MATCH($J108, Y!$B$40:$B$51, 0), IFERROR(MATCH($J108, Y!$C$40:$C$51, 0), MATCH($J108, Y!$D$40:$D$51, 0))), 4), 0)</f>
        <v>0</v>
      </c>
      <c r="B108" s="71">
        <v>97</v>
      </c>
      <c r="C108" s="7"/>
      <c r="D108" s="7"/>
      <c r="E108" s="34"/>
      <c r="F108" s="8" t="str">
        <f>IF(ISBLANK(E108), "", VLOOKUP(E108, Z!$A$2:$C$4127, 3, FALSE))</f>
        <v/>
      </c>
      <c r="G108" s="25"/>
      <c r="H108" s="36"/>
      <c r="I108" s="36"/>
      <c r="J108" s="38"/>
      <c r="K108" s="35" t="str">
        <f t="shared" ref="K108:K111" si="15">IFERROR(IF(ISBLANK(J108), I108/G108, $A108), "-")</f>
        <v>-</v>
      </c>
      <c r="L108" s="35">
        <f t="shared" si="10"/>
        <v>0</v>
      </c>
      <c r="M108" s="82"/>
      <c r="N108" s="83"/>
      <c r="O108" s="6"/>
      <c r="P108" s="6"/>
      <c r="Q108" s="83"/>
      <c r="R108" s="72">
        <f t="shared" si="12"/>
        <v>0</v>
      </c>
      <c r="S108" s="35">
        <f t="shared" si="13"/>
        <v>0</v>
      </c>
      <c r="T108" s="6"/>
      <c r="U108" s="7"/>
      <c r="V108" s="34"/>
      <c r="W108" s="8" t="str">
        <f>IF(ISBLANK(V108), "", VLOOKUP(V108, Z!$A$2:$C$4127, 3, FALSE))</f>
        <v/>
      </c>
      <c r="X108" s="41"/>
      <c r="Y108" s="9">
        <f t="shared" si="11"/>
        <v>0</v>
      </c>
      <c r="Z108" s="20"/>
      <c r="AA108" s="47">
        <v>0.15</v>
      </c>
      <c r="AB108" s="47">
        <v>0.06</v>
      </c>
      <c r="AC108" s="47">
        <v>2E-3</v>
      </c>
      <c r="AD108" s="47">
        <f t="shared" si="14"/>
        <v>0</v>
      </c>
    </row>
    <row r="109" spans="1:30" s="73" customFormat="1" x14ac:dyDescent="0.2">
      <c r="A109" s="39" cm="1">
        <f t="array" ref="A109">IFERROR(INDEX(Operation, IFERROR(MATCH($J109, Y!$B$40:$B$51, 0), IFERROR(MATCH($J109, Y!$C$40:$C$51, 0), MATCH($J109, Y!$D$40:$D$51, 0))), 4), 0)</f>
        <v>0</v>
      </c>
      <c r="B109" s="71">
        <v>98</v>
      </c>
      <c r="C109" s="7"/>
      <c r="D109" s="7"/>
      <c r="E109" s="34"/>
      <c r="F109" s="8" t="str">
        <f>IF(ISBLANK(E109), "", VLOOKUP(E109, Z!$A$2:$C$4127, 3, FALSE))</f>
        <v/>
      </c>
      <c r="G109" s="25"/>
      <c r="H109" s="36"/>
      <c r="I109" s="36"/>
      <c r="J109" s="38"/>
      <c r="K109" s="35" t="str">
        <f t="shared" si="15"/>
        <v>-</v>
      </c>
      <c r="L109" s="35">
        <f t="shared" si="10"/>
        <v>0</v>
      </c>
      <c r="M109" s="82"/>
      <c r="N109" s="83"/>
      <c r="O109" s="6"/>
      <c r="P109" s="6"/>
      <c r="Q109" s="83"/>
      <c r="R109" s="72">
        <f t="shared" si="12"/>
        <v>0</v>
      </c>
      <c r="S109" s="35">
        <f t="shared" si="13"/>
        <v>0</v>
      </c>
      <c r="T109" s="6"/>
      <c r="U109" s="7"/>
      <c r="V109" s="34"/>
      <c r="W109" s="8" t="str">
        <f>IF(ISBLANK(V109), "", VLOOKUP(V109, Z!$A$2:$C$4127, 3, FALSE))</f>
        <v/>
      </c>
      <c r="X109" s="41"/>
      <c r="Y109" s="9">
        <f t="shared" si="11"/>
        <v>0</v>
      </c>
      <c r="Z109" s="20"/>
      <c r="AA109" s="47">
        <v>0.15</v>
      </c>
      <c r="AB109" s="47">
        <v>0.06</v>
      </c>
      <c r="AC109" s="47">
        <v>2E-3</v>
      </c>
      <c r="AD109" s="47">
        <f t="shared" si="14"/>
        <v>0</v>
      </c>
    </row>
    <row r="110" spans="1:30" s="73" customFormat="1" x14ac:dyDescent="0.2">
      <c r="A110" s="39" cm="1">
        <f t="array" ref="A110">IFERROR(INDEX(Operation, IFERROR(MATCH($J110, Y!$B$40:$B$51, 0), IFERROR(MATCH($J110, Y!$C$40:$C$51, 0), MATCH($J110, Y!$D$40:$D$51, 0))), 4), 0)</f>
        <v>0</v>
      </c>
      <c r="B110" s="71">
        <v>99</v>
      </c>
      <c r="C110" s="7"/>
      <c r="D110" s="7"/>
      <c r="E110" s="34"/>
      <c r="F110" s="8" t="str">
        <f>IF(ISBLANK(E110), "", VLOOKUP(E110, Z!$A$2:$C$4127, 3, FALSE))</f>
        <v/>
      </c>
      <c r="G110" s="25"/>
      <c r="H110" s="36"/>
      <c r="I110" s="36"/>
      <c r="J110" s="38"/>
      <c r="K110" s="35" t="str">
        <f t="shared" si="15"/>
        <v>-</v>
      </c>
      <c r="L110" s="35">
        <f t="shared" si="10"/>
        <v>0</v>
      </c>
      <c r="M110" s="82"/>
      <c r="N110" s="83"/>
      <c r="O110" s="6"/>
      <c r="P110" s="6"/>
      <c r="Q110" s="83"/>
      <c r="R110" s="72">
        <f t="shared" si="12"/>
        <v>0</v>
      </c>
      <c r="S110" s="35">
        <f t="shared" si="13"/>
        <v>0</v>
      </c>
      <c r="T110" s="6"/>
      <c r="U110" s="7"/>
      <c r="V110" s="34"/>
      <c r="W110" s="8" t="str">
        <f>IF(ISBLANK(V110), "", VLOOKUP(V110, Z!$A$2:$C$4127, 3, FALSE))</f>
        <v/>
      </c>
      <c r="X110" s="41"/>
      <c r="Y110" s="9">
        <f t="shared" si="11"/>
        <v>0</v>
      </c>
      <c r="Z110" s="20"/>
      <c r="AA110" s="47">
        <v>0.15</v>
      </c>
      <c r="AB110" s="47">
        <v>0.06</v>
      </c>
      <c r="AC110" s="47">
        <v>2E-3</v>
      </c>
      <c r="AD110" s="47">
        <f t="shared" si="14"/>
        <v>0</v>
      </c>
    </row>
    <row r="111" spans="1:30" s="73" customFormat="1" x14ac:dyDescent="0.2">
      <c r="A111" s="39" cm="1">
        <f t="array" ref="A111">IFERROR(INDEX(Operation, IFERROR(MATCH($J111, Y!$B$40:$B$51, 0), IFERROR(MATCH($J111, Y!$C$40:$C$51, 0), MATCH($J111, Y!$D$40:$D$51, 0))), 4), 0)</f>
        <v>0</v>
      </c>
      <c r="B111" s="71">
        <v>100</v>
      </c>
      <c r="C111" s="7"/>
      <c r="D111" s="7"/>
      <c r="E111" s="34"/>
      <c r="F111" s="8" t="str">
        <f>IF(ISBLANK(E111), "", VLOOKUP(E111, Z!$A$2:$C$4127, 3, FALSE))</f>
        <v/>
      </c>
      <c r="G111" s="25"/>
      <c r="H111" s="36"/>
      <c r="I111" s="36"/>
      <c r="J111" s="38"/>
      <c r="K111" s="35" t="str">
        <f t="shared" si="15"/>
        <v>-</v>
      </c>
      <c r="L111" s="35">
        <f t="shared" si="10"/>
        <v>0</v>
      </c>
      <c r="M111" s="82"/>
      <c r="N111" s="83"/>
      <c r="O111" s="6"/>
      <c r="P111" s="6"/>
      <c r="Q111" s="83"/>
      <c r="R111" s="72">
        <f t="shared" si="12"/>
        <v>0</v>
      </c>
      <c r="S111" s="35">
        <f t="shared" si="13"/>
        <v>0</v>
      </c>
      <c r="T111" s="6"/>
      <c r="U111" s="7"/>
      <c r="V111" s="34"/>
      <c r="W111" s="8" t="str">
        <f>IF(ISBLANK(V111), "", VLOOKUP(V111, Z!$A$2:$C$4127, 3, FALSE))</f>
        <v/>
      </c>
      <c r="X111" s="41"/>
      <c r="Y111" s="9">
        <f t="shared" si="11"/>
        <v>0</v>
      </c>
      <c r="Z111" s="20"/>
      <c r="AA111" s="47">
        <v>0.15</v>
      </c>
      <c r="AB111" s="47">
        <v>0.06</v>
      </c>
      <c r="AC111" s="47">
        <v>2E-3</v>
      </c>
      <c r="AD111" s="47">
        <f t="shared" si="14"/>
        <v>0</v>
      </c>
    </row>
    <row r="112" spans="1:30" ht="35.1" customHeight="1" x14ac:dyDescent="0.2">
      <c r="A112" s="20"/>
      <c r="B112" s="74"/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6"/>
      <c r="Q112" s="75"/>
      <c r="R112" s="75"/>
      <c r="S112" s="75"/>
      <c r="T112" s="75"/>
      <c r="U112" s="75"/>
      <c r="V112" s="75"/>
      <c r="W112" s="75"/>
      <c r="X112" s="77" t="str" cm="1">
        <f t="array" ref="X112">INDEX(Trad, 6, $B$1)</f>
        <v>Gesamt</v>
      </c>
      <c r="Y112" s="78">
        <f>SUM(Y12:Y111)</f>
        <v>67.185000000000002</v>
      </c>
      <c r="Z112" s="20"/>
      <c r="AC112" s="47">
        <v>2E-3</v>
      </c>
    </row>
    <row r="113" spans="1:29" x14ac:dyDescent="0.2">
      <c r="A113" s="20"/>
      <c r="C113" s="20"/>
      <c r="D113" s="20"/>
      <c r="E113" s="81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81"/>
      <c r="Q113" s="20"/>
      <c r="R113" s="20"/>
      <c r="S113" s="20"/>
      <c r="T113" s="20"/>
      <c r="U113" s="20"/>
      <c r="V113" s="81"/>
      <c r="W113" s="20"/>
      <c r="X113" s="81"/>
      <c r="Y113" s="20"/>
      <c r="Z113" s="20"/>
      <c r="AC113" s="47">
        <v>2E-3</v>
      </c>
    </row>
    <row r="114" spans="1:29" x14ac:dyDescent="0.2">
      <c r="A114" s="20"/>
      <c r="C114" s="20"/>
      <c r="D114" s="20"/>
      <c r="E114" s="81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81"/>
      <c r="Q114" s="20"/>
      <c r="R114" s="20"/>
      <c r="S114" s="20"/>
      <c r="T114" s="20"/>
      <c r="U114" s="20"/>
      <c r="V114" s="81"/>
      <c r="W114" s="20"/>
      <c r="X114" s="81"/>
      <c r="Y114" s="20"/>
      <c r="Z114" s="20"/>
    </row>
    <row r="115" spans="1:29" x14ac:dyDescent="0.2">
      <c r="A115" s="20"/>
      <c r="C115" s="20"/>
      <c r="D115" s="20"/>
      <c r="E115" s="81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81"/>
      <c r="Q115" s="20"/>
      <c r="R115" s="20"/>
      <c r="S115" s="20"/>
      <c r="T115" s="20"/>
      <c r="U115" s="20"/>
      <c r="V115" s="81"/>
      <c r="W115" s="20"/>
      <c r="X115" s="81"/>
      <c r="Y115" s="20"/>
      <c r="Z115" s="20"/>
    </row>
    <row r="116" spans="1:29" x14ac:dyDescent="0.2">
      <c r="A116" s="20"/>
      <c r="C116" s="20"/>
      <c r="D116" s="20"/>
      <c r="E116" s="81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81"/>
      <c r="Q116" s="20"/>
      <c r="R116" s="20"/>
      <c r="S116" s="20"/>
      <c r="T116" s="20"/>
      <c r="U116" s="20"/>
      <c r="V116" s="81"/>
      <c r="W116" s="20"/>
      <c r="X116" s="81"/>
      <c r="Y116" s="20"/>
      <c r="Z116" s="20"/>
    </row>
    <row r="117" spans="1:29" x14ac:dyDescent="0.2">
      <c r="A117" s="20"/>
      <c r="C117" s="20"/>
      <c r="D117" s="20"/>
      <c r="E117" s="81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81"/>
      <c r="Q117" s="20"/>
      <c r="R117" s="20"/>
      <c r="S117" s="20"/>
      <c r="T117" s="20"/>
      <c r="U117" s="20"/>
      <c r="V117" s="81"/>
      <c r="W117" s="20"/>
      <c r="X117" s="81"/>
      <c r="Y117" s="20"/>
      <c r="Z117" s="20"/>
    </row>
    <row r="118" spans="1:29" x14ac:dyDescent="0.2">
      <c r="A118" s="20"/>
      <c r="C118" s="20"/>
      <c r="D118" s="20"/>
      <c r="E118" s="81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81"/>
      <c r="Q118" s="20"/>
      <c r="R118" s="20"/>
      <c r="S118" s="20"/>
      <c r="T118" s="20"/>
      <c r="U118" s="20"/>
      <c r="V118" s="81"/>
      <c r="W118" s="20"/>
      <c r="X118" s="81"/>
      <c r="Y118" s="20"/>
      <c r="Z118" s="20"/>
    </row>
    <row r="119" spans="1:29" x14ac:dyDescent="0.2">
      <c r="A119" s="20"/>
      <c r="C119" s="20"/>
      <c r="D119" s="20"/>
      <c r="E119" s="81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81"/>
      <c r="Q119" s="20"/>
      <c r="R119" s="20"/>
      <c r="S119" s="20"/>
      <c r="T119" s="20"/>
      <c r="U119" s="20"/>
      <c r="V119" s="81"/>
      <c r="W119" s="20"/>
      <c r="X119" s="81"/>
      <c r="Y119" s="20"/>
      <c r="Z119" s="20"/>
    </row>
    <row r="120" spans="1:29" x14ac:dyDescent="0.2">
      <c r="A120" s="20"/>
      <c r="C120" s="20"/>
      <c r="D120" s="20"/>
      <c r="E120" s="81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81"/>
      <c r="Q120" s="20"/>
      <c r="R120" s="20"/>
      <c r="S120" s="20"/>
      <c r="T120" s="20"/>
      <c r="U120" s="20"/>
      <c r="V120" s="81"/>
      <c r="W120" s="20"/>
      <c r="X120" s="81"/>
      <c r="Y120" s="20"/>
      <c r="Z120" s="20"/>
    </row>
    <row r="121" spans="1:29" x14ac:dyDescent="0.2">
      <c r="A121" s="20"/>
      <c r="C121" s="20"/>
      <c r="D121" s="20"/>
      <c r="E121" s="81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81"/>
      <c r="Q121" s="20"/>
      <c r="R121" s="20"/>
      <c r="S121" s="20"/>
      <c r="T121" s="20"/>
      <c r="U121" s="20"/>
      <c r="V121" s="81"/>
      <c r="W121" s="20"/>
      <c r="X121" s="81"/>
      <c r="Y121" s="20"/>
      <c r="Z121" s="20"/>
    </row>
    <row r="122" spans="1:29" x14ac:dyDescent="0.2">
      <c r="A122" s="20"/>
      <c r="C122" s="20"/>
      <c r="D122" s="20"/>
      <c r="E122" s="81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81"/>
      <c r="Q122" s="20"/>
      <c r="R122" s="20"/>
      <c r="S122" s="20"/>
      <c r="T122" s="20"/>
      <c r="U122" s="20"/>
      <c r="V122" s="81"/>
      <c r="W122" s="20"/>
      <c r="X122" s="81"/>
      <c r="Y122" s="20"/>
      <c r="Z122" s="20"/>
    </row>
    <row r="123" spans="1:29" x14ac:dyDescent="0.2">
      <c r="A123" s="20"/>
      <c r="C123" s="20"/>
      <c r="D123" s="20"/>
      <c r="E123" s="81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81"/>
      <c r="Q123" s="20"/>
      <c r="R123" s="20"/>
      <c r="S123" s="20"/>
      <c r="T123" s="20"/>
      <c r="U123" s="20"/>
      <c r="V123" s="81"/>
      <c r="W123" s="20"/>
      <c r="X123" s="81"/>
      <c r="Y123" s="20"/>
      <c r="Z123" s="20"/>
    </row>
    <row r="124" spans="1:29" x14ac:dyDescent="0.2">
      <c r="A124" s="20"/>
      <c r="C124" s="20"/>
      <c r="D124" s="20"/>
      <c r="E124" s="81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81"/>
      <c r="Q124" s="20"/>
      <c r="R124" s="20"/>
      <c r="S124" s="20"/>
      <c r="T124" s="20"/>
      <c r="U124" s="20"/>
      <c r="V124" s="81"/>
      <c r="W124" s="20"/>
      <c r="X124" s="81"/>
      <c r="Y124" s="20"/>
      <c r="Z124" s="20"/>
    </row>
    <row r="125" spans="1:29" x14ac:dyDescent="0.2">
      <c r="A125" s="20"/>
      <c r="C125" s="20"/>
      <c r="D125" s="20"/>
      <c r="E125" s="81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81"/>
      <c r="Q125" s="20"/>
      <c r="R125" s="20"/>
      <c r="S125" s="20"/>
      <c r="T125" s="20"/>
      <c r="U125" s="20"/>
      <c r="V125" s="81"/>
      <c r="W125" s="20"/>
      <c r="X125" s="81"/>
      <c r="Y125" s="20"/>
      <c r="Z125" s="20"/>
    </row>
    <row r="126" spans="1:29" x14ac:dyDescent="0.2">
      <c r="A126" s="20"/>
      <c r="C126" s="20"/>
      <c r="D126" s="20"/>
      <c r="E126" s="81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81"/>
      <c r="Q126" s="20"/>
      <c r="R126" s="20"/>
      <c r="S126" s="20"/>
      <c r="T126" s="20"/>
      <c r="U126" s="20"/>
      <c r="V126" s="81"/>
      <c r="W126" s="20"/>
      <c r="X126" s="81"/>
      <c r="Y126" s="20"/>
      <c r="Z126" s="20"/>
    </row>
    <row r="127" spans="1:29" x14ac:dyDescent="0.2">
      <c r="A127" s="20"/>
      <c r="C127" s="20"/>
      <c r="D127" s="20"/>
      <c r="E127" s="81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81"/>
      <c r="Q127" s="20"/>
      <c r="R127" s="20"/>
      <c r="S127" s="20"/>
      <c r="T127" s="20"/>
      <c r="U127" s="20"/>
      <c r="V127" s="81"/>
      <c r="W127" s="20"/>
      <c r="X127" s="81"/>
      <c r="Y127" s="20"/>
      <c r="Z127" s="20"/>
    </row>
    <row r="128" spans="1:29" x14ac:dyDescent="0.2">
      <c r="A128" s="20"/>
      <c r="C128" s="20"/>
      <c r="D128" s="20"/>
      <c r="E128" s="81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81"/>
      <c r="Q128" s="20"/>
      <c r="R128" s="20"/>
      <c r="S128" s="20"/>
      <c r="T128" s="20"/>
      <c r="U128" s="20"/>
      <c r="V128" s="81"/>
      <c r="W128" s="20"/>
      <c r="X128" s="81"/>
      <c r="Y128" s="20"/>
      <c r="Z128" s="20"/>
    </row>
    <row r="129" spans="1:30" x14ac:dyDescent="0.2">
      <c r="A129" s="20"/>
      <c r="C129" s="20"/>
      <c r="D129" s="20"/>
      <c r="E129" s="81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81"/>
      <c r="Q129" s="20"/>
      <c r="R129" s="20"/>
      <c r="S129" s="20"/>
      <c r="T129" s="20"/>
      <c r="U129" s="20"/>
      <c r="V129" s="81"/>
      <c r="W129" s="20"/>
      <c r="X129" s="81"/>
      <c r="Y129" s="20"/>
      <c r="Z129" s="20"/>
    </row>
    <row r="130" spans="1:30" s="73" customFormat="1" x14ac:dyDescent="0.2">
      <c r="A130" s="10"/>
      <c r="B130" s="8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80"/>
      <c r="Q130" s="10"/>
      <c r="R130" s="10"/>
      <c r="S130" s="10"/>
      <c r="T130" s="10"/>
      <c r="U130" s="10"/>
      <c r="V130" s="10"/>
      <c r="W130" s="10"/>
      <c r="X130" s="80"/>
      <c r="Y130" s="10"/>
      <c r="Z130" s="10"/>
      <c r="AA130" s="79"/>
      <c r="AB130" s="79"/>
      <c r="AC130" s="79"/>
      <c r="AD130" s="79"/>
    </row>
    <row r="131" spans="1:30" s="73" customFormat="1" x14ac:dyDescent="0.2">
      <c r="A131" s="10"/>
      <c r="B131" s="8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80"/>
      <c r="Q131" s="10"/>
      <c r="R131" s="10"/>
      <c r="S131" s="10"/>
      <c r="T131" s="10"/>
      <c r="U131" s="10"/>
      <c r="V131" s="10"/>
      <c r="W131" s="10"/>
      <c r="X131" s="80"/>
      <c r="Y131" s="10"/>
      <c r="Z131" s="10"/>
      <c r="AA131" s="79"/>
      <c r="AB131" s="79"/>
      <c r="AC131" s="79"/>
      <c r="AD131" s="79"/>
    </row>
    <row r="132" spans="1:30" s="73" customFormat="1" x14ac:dyDescent="0.2">
      <c r="A132" s="10"/>
      <c r="B132" s="8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80"/>
      <c r="Q132" s="10"/>
      <c r="R132" s="10"/>
      <c r="S132" s="10"/>
      <c r="T132" s="10"/>
      <c r="U132" s="10"/>
      <c r="V132" s="10"/>
      <c r="W132" s="10"/>
      <c r="X132" s="80"/>
      <c r="Y132" s="10"/>
      <c r="Z132" s="10"/>
      <c r="AA132" s="79"/>
      <c r="AB132" s="79"/>
      <c r="AC132" s="79"/>
      <c r="AD132" s="79"/>
    </row>
    <row r="133" spans="1:30" s="73" customFormat="1" x14ac:dyDescent="0.2">
      <c r="A133" s="10"/>
      <c r="B133" s="8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80"/>
      <c r="Q133" s="10"/>
      <c r="R133" s="10"/>
      <c r="S133" s="10"/>
      <c r="T133" s="10"/>
      <c r="U133" s="10"/>
      <c r="V133" s="10"/>
      <c r="W133" s="10"/>
      <c r="X133" s="80"/>
      <c r="Y133" s="10"/>
      <c r="Z133" s="10"/>
      <c r="AA133" s="79"/>
      <c r="AB133" s="79"/>
      <c r="AC133" s="79"/>
      <c r="AD133" s="79"/>
    </row>
    <row r="134" spans="1:30" s="73" customFormat="1" x14ac:dyDescent="0.2">
      <c r="A134" s="10"/>
      <c r="B134" s="8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80"/>
      <c r="Q134" s="10"/>
      <c r="R134" s="10"/>
      <c r="S134" s="10"/>
      <c r="T134" s="10"/>
      <c r="U134" s="10"/>
      <c r="V134" s="10"/>
      <c r="W134" s="10"/>
      <c r="X134" s="80"/>
      <c r="Y134" s="10"/>
      <c r="Z134" s="10"/>
      <c r="AA134" s="79"/>
      <c r="AB134" s="79"/>
      <c r="AC134" s="79"/>
      <c r="AD134" s="79"/>
    </row>
    <row r="135" spans="1:30" s="73" customFormat="1" x14ac:dyDescent="0.2">
      <c r="A135" s="10"/>
      <c r="B135" s="8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80"/>
      <c r="Q135" s="10"/>
      <c r="R135" s="10"/>
      <c r="S135" s="10"/>
      <c r="T135" s="10"/>
      <c r="U135" s="10"/>
      <c r="V135" s="10"/>
      <c r="W135" s="10"/>
      <c r="X135" s="80"/>
      <c r="Y135" s="10"/>
      <c r="Z135" s="10"/>
      <c r="AA135" s="79"/>
      <c r="AB135" s="79"/>
      <c r="AC135" s="79"/>
      <c r="AD135" s="79"/>
    </row>
    <row r="136" spans="1:30" s="73" customFormat="1" x14ac:dyDescent="0.2">
      <c r="A136" s="10"/>
      <c r="B136" s="8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80"/>
      <c r="Q136" s="10"/>
      <c r="R136" s="10"/>
      <c r="S136" s="10"/>
      <c r="T136" s="10"/>
      <c r="U136" s="10"/>
      <c r="V136" s="10"/>
      <c r="W136" s="10"/>
      <c r="X136" s="80"/>
      <c r="Y136" s="10"/>
      <c r="Z136" s="10"/>
      <c r="AA136" s="79"/>
      <c r="AB136" s="79"/>
      <c r="AC136" s="79"/>
      <c r="AD136" s="79"/>
    </row>
    <row r="137" spans="1:30" s="73" customFormat="1" x14ac:dyDescent="0.2">
      <c r="A137" s="10"/>
      <c r="B137" s="8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80"/>
      <c r="Q137" s="10"/>
      <c r="R137" s="10"/>
      <c r="S137" s="10"/>
      <c r="T137" s="10"/>
      <c r="U137" s="10"/>
      <c r="V137" s="10"/>
      <c r="W137" s="10"/>
      <c r="X137" s="80"/>
      <c r="Y137" s="10"/>
      <c r="Z137" s="10"/>
      <c r="AA137" s="79"/>
      <c r="AB137" s="79"/>
      <c r="AC137" s="79"/>
      <c r="AD137" s="79"/>
    </row>
    <row r="138" spans="1:30" s="73" customFormat="1" x14ac:dyDescent="0.2">
      <c r="A138" s="10"/>
      <c r="B138" s="8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80"/>
      <c r="Q138" s="10"/>
      <c r="R138" s="10"/>
      <c r="S138" s="10"/>
      <c r="T138" s="10"/>
      <c r="U138" s="10"/>
      <c r="V138" s="10"/>
      <c r="W138" s="10"/>
      <c r="X138" s="80"/>
      <c r="Y138" s="10"/>
      <c r="Z138" s="10"/>
      <c r="AA138" s="79"/>
      <c r="AB138" s="79"/>
      <c r="AC138" s="79"/>
      <c r="AD138" s="79"/>
    </row>
  </sheetData>
  <sheetProtection algorithmName="SHA-512" hashValue="Bf7INNlkU146nGRfwtD0VQ7T+0ymAgfRFGksah65+TmAraZiQed08mqI5sH3qqCRNGbZeDEJ1RWrqoctYjXW9Q==" saltValue="O06KfKAaKf6btXl1CnNs9A==" spinCount="100000" sheet="1" objects="1" scenarios="1"/>
  <mergeCells count="2">
    <mergeCell ref="I9:J9"/>
    <mergeCell ref="P9:Q9"/>
  </mergeCells>
  <phoneticPr fontId="23" type="noConversion"/>
  <dataValidations count="11">
    <dataValidation type="list" allowBlank="1" showInputMessage="1" showErrorMessage="1" sqref="B2 B4" xr:uid="{AFD83454-3471-496D-843F-5BE398528784}">
      <formula1>"D,F,I"</formula1>
    </dataValidation>
    <dataValidation type="list" allowBlank="1" showInputMessage="1" showErrorMessage="1" sqref="J12:J111" xr:uid="{A1DD32F7-1FBE-4951-AE43-0277F77740E4}">
      <formula1>INDEX(Operation,,$B$1)</formula1>
    </dataValidation>
    <dataValidation type="decimal" allowBlank="1" showInputMessage="1" showErrorMessage="1" sqref="G12:G111" xr:uid="{66728C62-2896-44FA-8A6A-9C174984A4A1}">
      <formula1>0</formula1>
      <formula2>160</formula2>
    </dataValidation>
    <dataValidation type="whole" allowBlank="1" showInputMessage="1" showErrorMessage="1" sqref="P12:P111" xr:uid="{8268688D-5595-4F22-86AD-7333804D3A07}">
      <formula1>0</formula1>
      <formula2>100</formula2>
    </dataValidation>
    <dataValidation type="decimal" allowBlank="1" showInputMessage="1" showErrorMessage="1" sqref="O112:O1048576 O12:O111" xr:uid="{3C6A395D-28A3-41D9-9DD8-90CDC0ECACA0}">
      <formula1>0</formula1>
      <formula2>6</formula2>
    </dataValidation>
    <dataValidation type="whole" allowBlank="1" showInputMessage="1" showErrorMessage="1" sqref="N12:N111" xr:uid="{925B98DD-9329-4415-8B25-01A87CF3628F}">
      <formula1>0</formula1>
      <formula2>8760</formula2>
    </dataValidation>
    <dataValidation type="decimal" allowBlank="1" showInputMessage="1" showErrorMessage="1" sqref="M12:M111" xr:uid="{50D314FB-89AB-414C-8030-0D14FB965788}">
      <formula1>0</formula1>
      <formula2>1</formula2>
    </dataValidation>
    <dataValidation type="whole" allowBlank="1" showInputMessage="1" showErrorMessage="1" sqref="H12:H111" xr:uid="{35A4B4D9-9B21-4FE3-B4CF-39E19F1FDE4D}">
      <formula1>4</formula1>
      <formula2>15</formula2>
    </dataValidation>
    <dataValidation type="decimal" allowBlank="1" showInputMessage="1" showErrorMessage="1" sqref="H12:H111" xr:uid="{29193E23-FDFC-4291-9620-9209220CEA59}">
      <formula1>4</formula1>
      <formula2>15</formula2>
    </dataValidation>
    <dataValidation type="whole" operator="greaterThan" allowBlank="1" showInputMessage="1" showErrorMessage="1" sqref="I12:I111 Q12:Q111" xr:uid="{F6F3F1FF-7B35-4BEA-988F-4033021310C0}">
      <formula1>0</formula1>
    </dataValidation>
    <dataValidation type="date" allowBlank="1" showInputMessage="1" showErrorMessage="1" sqref="X12:X111" xr:uid="{2E922204-4BB4-472F-8CC4-2A9A71B7FD14}">
      <formula1>44562</formula1>
      <formula2>47848</formula2>
    </dataValidation>
  </dataValidations>
  <hyperlinks>
    <hyperlink ref="T10" r:id="rId1" xr:uid="{863CB9BE-73FB-4803-8E71-3A7D1FA10C46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L1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5CE69D-1CCC-4713-A347-20BE7E53FC1A}">
          <x14:formula1>
            <xm:f>Z!$A$2:$A$4111</xm:f>
          </x14:formula1>
          <xm:sqref>V12:V111 E12:E111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E55"/>
  <sheetViews>
    <sheetView workbookViewId="0">
      <selection activeCell="B34" sqref="B34"/>
    </sheetView>
  </sheetViews>
  <sheetFormatPr defaultColWidth="9.140625" defaultRowHeight="12.75" x14ac:dyDescent="0.2"/>
  <cols>
    <col min="1" max="1" width="9.140625" style="2"/>
    <col min="2" max="2" width="32.5703125" style="2" bestFit="1" customWidth="1"/>
    <col min="3" max="3" width="44.7109375" style="2" bestFit="1" customWidth="1"/>
    <col min="4" max="4" width="48.28515625" style="2" bestFit="1" customWidth="1"/>
    <col min="5" max="16384" width="9.140625" style="2"/>
  </cols>
  <sheetData>
    <row r="1" spans="1:4" x14ac:dyDescent="0.2">
      <c r="A1" s="2">
        <v>1</v>
      </c>
      <c r="B1" s="3" t="s">
        <v>4468</v>
      </c>
      <c r="C1" s="3" t="s">
        <v>4472</v>
      </c>
      <c r="D1" s="3" t="s">
        <v>4503</v>
      </c>
    </row>
    <row r="2" spans="1:4" x14ac:dyDescent="0.2">
      <c r="A2" s="2">
        <v>2</v>
      </c>
      <c r="B2" s="3" t="s">
        <v>4470</v>
      </c>
      <c r="C2" s="3" t="s">
        <v>4471</v>
      </c>
      <c r="D2" s="3" t="s">
        <v>4502</v>
      </c>
    </row>
    <row r="3" spans="1:4" x14ac:dyDescent="0.2">
      <c r="A3" s="2">
        <v>3</v>
      </c>
      <c r="B3" s="3" t="s">
        <v>4576</v>
      </c>
      <c r="C3" s="3" t="s">
        <v>4577</v>
      </c>
      <c r="D3" s="3" t="s">
        <v>4579</v>
      </c>
    </row>
    <row r="4" spans="1:4" x14ac:dyDescent="0.2">
      <c r="A4" s="2">
        <v>4</v>
      </c>
      <c r="B4" s="3" t="s">
        <v>4575</v>
      </c>
      <c r="C4" s="3" t="s">
        <v>4578</v>
      </c>
      <c r="D4" s="3" t="s">
        <v>4580</v>
      </c>
    </row>
    <row r="5" spans="1:4" x14ac:dyDescent="0.2">
      <c r="A5" s="2">
        <v>5</v>
      </c>
      <c r="B5" s="3" t="s">
        <v>4473</v>
      </c>
      <c r="C5" s="3" t="s">
        <v>4474</v>
      </c>
      <c r="D5" s="3" t="s">
        <v>4510</v>
      </c>
    </row>
    <row r="6" spans="1:4" x14ac:dyDescent="0.2">
      <c r="A6" s="2">
        <v>6</v>
      </c>
      <c r="B6" s="3" t="s">
        <v>4487</v>
      </c>
      <c r="C6" s="3" t="s">
        <v>4488</v>
      </c>
      <c r="D6" s="3" t="s">
        <v>4514</v>
      </c>
    </row>
    <row r="7" spans="1:4" x14ac:dyDescent="0.2">
      <c r="A7" s="2">
        <v>7</v>
      </c>
      <c r="B7" s="3" t="s">
        <v>4489</v>
      </c>
      <c r="C7" s="3" t="s">
        <v>4490</v>
      </c>
      <c r="D7" s="3" t="s">
        <v>4564</v>
      </c>
    </row>
    <row r="8" spans="1:4" x14ac:dyDescent="0.2">
      <c r="A8" s="2">
        <v>8</v>
      </c>
      <c r="B8" s="3" t="s">
        <v>4492</v>
      </c>
      <c r="C8" s="3" t="s">
        <v>4491</v>
      </c>
      <c r="D8" s="3" t="s">
        <v>4515</v>
      </c>
    </row>
    <row r="9" spans="1:4" x14ac:dyDescent="0.2">
      <c r="A9" s="2">
        <v>9</v>
      </c>
      <c r="B9" s="3" t="s">
        <v>4494</v>
      </c>
      <c r="C9" s="3" t="s">
        <v>4493</v>
      </c>
      <c r="D9" s="3" t="s">
        <v>4516</v>
      </c>
    </row>
    <row r="10" spans="1:4" x14ac:dyDescent="0.2">
      <c r="A10" s="2">
        <v>10</v>
      </c>
      <c r="B10" s="3" t="s">
        <v>4475</v>
      </c>
      <c r="C10" s="3" t="s">
        <v>4476</v>
      </c>
      <c r="D10" s="3" t="s">
        <v>4476</v>
      </c>
    </row>
    <row r="11" spans="1:4" x14ac:dyDescent="0.2">
      <c r="A11" s="2">
        <v>11</v>
      </c>
      <c r="B11" s="3" t="s">
        <v>4477</v>
      </c>
      <c r="C11" s="3" t="s">
        <v>4478</v>
      </c>
      <c r="D11" s="3" t="s">
        <v>4504</v>
      </c>
    </row>
    <row r="12" spans="1:4" x14ac:dyDescent="0.2">
      <c r="A12" s="2">
        <v>12</v>
      </c>
      <c r="B12" s="3" t="s">
        <v>4479</v>
      </c>
      <c r="C12" s="3" t="s">
        <v>4479</v>
      </c>
      <c r="D12" s="3" t="s">
        <v>4505</v>
      </c>
    </row>
    <row r="13" spans="1:4" x14ac:dyDescent="0.2">
      <c r="A13" s="2">
        <v>13</v>
      </c>
      <c r="B13" s="3" t="s">
        <v>4466</v>
      </c>
      <c r="C13" s="3" t="s">
        <v>4482</v>
      </c>
      <c r="D13" s="3" t="s">
        <v>4482</v>
      </c>
    </row>
    <row r="14" spans="1:4" x14ac:dyDescent="0.2">
      <c r="A14" s="2">
        <v>14</v>
      </c>
      <c r="B14" s="3" t="s">
        <v>4480</v>
      </c>
      <c r="C14" s="3" t="s">
        <v>4481</v>
      </c>
      <c r="D14" s="3" t="s">
        <v>4506</v>
      </c>
    </row>
    <row r="15" spans="1:4" x14ac:dyDescent="0.2">
      <c r="A15" s="2">
        <v>15</v>
      </c>
      <c r="B15" s="3" t="s">
        <v>0</v>
      </c>
      <c r="C15" s="3" t="s">
        <v>4483</v>
      </c>
      <c r="D15" s="3" t="s">
        <v>4507</v>
      </c>
    </row>
    <row r="16" spans="1:4" x14ac:dyDescent="0.2">
      <c r="A16" s="2">
        <v>16</v>
      </c>
      <c r="B16" s="3" t="s">
        <v>4518</v>
      </c>
      <c r="C16" s="3" t="s">
        <v>4519</v>
      </c>
      <c r="D16" s="3" t="s">
        <v>4520</v>
      </c>
    </row>
    <row r="17" spans="1:4" x14ac:dyDescent="0.2">
      <c r="A17" s="2">
        <v>17</v>
      </c>
      <c r="B17" s="3" t="s">
        <v>4522</v>
      </c>
      <c r="C17" s="3" t="s">
        <v>4521</v>
      </c>
      <c r="D17" s="3" t="s">
        <v>4565</v>
      </c>
    </row>
    <row r="18" spans="1:4" x14ac:dyDescent="0.2">
      <c r="A18" s="2">
        <v>18</v>
      </c>
      <c r="B18" s="3" t="s">
        <v>4475</v>
      </c>
      <c r="C18" s="3" t="s">
        <v>4476</v>
      </c>
      <c r="D18" s="3" t="s">
        <v>4622</v>
      </c>
    </row>
    <row r="19" spans="1:4" x14ac:dyDescent="0.2">
      <c r="A19" s="2">
        <v>19</v>
      </c>
      <c r="B19" s="3" t="s">
        <v>4619</v>
      </c>
      <c r="C19" s="3" t="s">
        <v>4620</v>
      </c>
      <c r="D19" s="3" t="s">
        <v>4621</v>
      </c>
    </row>
    <row r="20" spans="1:4" x14ac:dyDescent="0.2">
      <c r="A20" s="2">
        <v>20</v>
      </c>
      <c r="B20" s="3" t="s">
        <v>4484</v>
      </c>
      <c r="C20" s="3" t="s">
        <v>4485</v>
      </c>
      <c r="D20" s="3" t="s">
        <v>4508</v>
      </c>
    </row>
    <row r="21" spans="1:4" x14ac:dyDescent="0.2">
      <c r="A21" s="2">
        <v>21</v>
      </c>
      <c r="B21" s="3" t="s">
        <v>4497</v>
      </c>
      <c r="C21" s="3" t="s">
        <v>4498</v>
      </c>
      <c r="D21" s="3" t="s">
        <v>4499</v>
      </c>
    </row>
    <row r="22" spans="1:4" x14ac:dyDescent="0.2">
      <c r="A22" s="2">
        <v>22</v>
      </c>
      <c r="B22" s="3" t="s">
        <v>4513</v>
      </c>
      <c r="C22" s="3" t="s">
        <v>4500</v>
      </c>
      <c r="D22" s="3" t="s">
        <v>4501</v>
      </c>
    </row>
    <row r="23" spans="1:4" x14ac:dyDescent="0.2">
      <c r="A23" s="2">
        <v>23</v>
      </c>
      <c r="B23" s="3" t="s">
        <v>4527</v>
      </c>
      <c r="C23" s="3" t="s">
        <v>4528</v>
      </c>
      <c r="D23" s="3" t="s">
        <v>4529</v>
      </c>
    </row>
    <row r="24" spans="1:4" x14ac:dyDescent="0.2">
      <c r="A24" s="2">
        <v>24</v>
      </c>
      <c r="B24" s="3" t="s">
        <v>4530</v>
      </c>
      <c r="C24" s="3" t="s">
        <v>4531</v>
      </c>
      <c r="D24" s="3" t="s">
        <v>4532</v>
      </c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4486</v>
      </c>
      <c r="C26" s="3" t="s">
        <v>4462</v>
      </c>
      <c r="D26" s="3" t="s">
        <v>4509</v>
      </c>
    </row>
    <row r="27" spans="1:4" x14ac:dyDescent="0.2">
      <c r="A27" s="2">
        <v>27</v>
      </c>
      <c r="B27" s="3" t="s">
        <v>4495</v>
      </c>
      <c r="C27" s="3" t="s">
        <v>4496</v>
      </c>
      <c r="D27" s="3" t="s">
        <v>4517</v>
      </c>
    </row>
    <row r="28" spans="1:4" x14ac:dyDescent="0.2">
      <c r="A28" s="2">
        <v>28</v>
      </c>
      <c r="B28" s="3"/>
      <c r="C28" s="3"/>
      <c r="D28" s="3"/>
    </row>
    <row r="29" spans="1:4" x14ac:dyDescent="0.2">
      <c r="A29" s="2">
        <v>29</v>
      </c>
      <c r="B29" s="3"/>
      <c r="C29" s="3"/>
      <c r="D29" s="3"/>
    </row>
    <row r="30" spans="1:4" x14ac:dyDescent="0.2">
      <c r="A30" s="2">
        <v>30</v>
      </c>
      <c r="B30" s="3" t="s">
        <v>4572</v>
      </c>
      <c r="C30" s="3" t="s">
        <v>4573</v>
      </c>
      <c r="D30" s="3" t="s">
        <v>4574</v>
      </c>
    </row>
    <row r="31" spans="1:4" x14ac:dyDescent="0.2">
      <c r="A31" s="2">
        <v>31</v>
      </c>
      <c r="B31" s="37" t="s">
        <v>4612</v>
      </c>
      <c r="C31" s="37" t="s">
        <v>4610</v>
      </c>
      <c r="D31" s="37" t="s">
        <v>4611</v>
      </c>
    </row>
    <row r="32" spans="1:4" x14ac:dyDescent="0.2">
      <c r="A32" s="2">
        <v>32</v>
      </c>
      <c r="B32" s="37" t="s">
        <v>4585</v>
      </c>
      <c r="C32" s="37" t="s">
        <v>4586</v>
      </c>
      <c r="D32" s="37" t="s">
        <v>4587</v>
      </c>
    </row>
    <row r="33" spans="1:5" x14ac:dyDescent="0.2">
      <c r="A33" s="2">
        <v>33</v>
      </c>
      <c r="B33" s="37" t="s">
        <v>4625</v>
      </c>
      <c r="C33" s="37" t="s">
        <v>4583</v>
      </c>
      <c r="D33" s="37" t="s">
        <v>4584</v>
      </c>
    </row>
    <row r="34" spans="1:5" x14ac:dyDescent="0.2">
      <c r="A34" s="2">
        <v>34</v>
      </c>
      <c r="B34" s="3" t="s">
        <v>4533</v>
      </c>
      <c r="C34" s="3" t="s">
        <v>4525</v>
      </c>
      <c r="D34" s="3" t="s">
        <v>4526</v>
      </c>
    </row>
    <row r="35" spans="1:5" x14ac:dyDescent="0.2">
      <c r="A35" s="2">
        <v>35</v>
      </c>
      <c r="B35" s="37" t="s">
        <v>4600</v>
      </c>
      <c r="C35" s="37" t="s">
        <v>4609</v>
      </c>
      <c r="D35" s="37" t="s">
        <v>4605</v>
      </c>
    </row>
    <row r="36" spans="1:5" x14ac:dyDescent="0.2">
      <c r="A36" s="2">
        <v>36</v>
      </c>
      <c r="B36" s="37" t="s">
        <v>4604</v>
      </c>
      <c r="C36" s="37" t="s">
        <v>4607</v>
      </c>
      <c r="D36" s="37" t="s">
        <v>4606</v>
      </c>
    </row>
    <row r="37" spans="1:5" x14ac:dyDescent="0.2">
      <c r="A37" s="2">
        <v>37</v>
      </c>
      <c r="B37" s="3" t="s">
        <v>4603</v>
      </c>
      <c r="C37" s="3" t="s">
        <v>4592</v>
      </c>
      <c r="D37" s="3" t="s">
        <v>4595</v>
      </c>
    </row>
    <row r="38" spans="1:5" x14ac:dyDescent="0.2">
      <c r="A38" s="2">
        <v>38</v>
      </c>
      <c r="B38" s="3" t="s">
        <v>4613</v>
      </c>
      <c r="C38" s="3" t="s">
        <v>4608</v>
      </c>
      <c r="D38" s="3" t="s">
        <v>4617</v>
      </c>
    </row>
    <row r="39" spans="1:5" x14ac:dyDescent="0.2">
      <c r="A39" s="2">
        <v>39</v>
      </c>
      <c r="B39" s="3" t="s">
        <v>4614</v>
      </c>
      <c r="C39" s="3" t="s">
        <v>4615</v>
      </c>
      <c r="D39" s="3" t="s">
        <v>4616</v>
      </c>
    </row>
    <row r="40" spans="1:5" x14ac:dyDescent="0.2">
      <c r="A40" s="2">
        <v>40</v>
      </c>
      <c r="B40" s="3" t="s">
        <v>4534</v>
      </c>
      <c r="C40" s="3" t="s">
        <v>4540</v>
      </c>
      <c r="D40" s="3" t="s">
        <v>4549</v>
      </c>
      <c r="E40" s="3">
        <v>2500</v>
      </c>
    </row>
    <row r="41" spans="1:5" x14ac:dyDescent="0.2">
      <c r="A41" s="2">
        <v>41</v>
      </c>
      <c r="B41" s="3" t="s">
        <v>4535</v>
      </c>
      <c r="C41" s="3" t="s">
        <v>4541</v>
      </c>
      <c r="D41" s="3" t="s">
        <v>4550</v>
      </c>
      <c r="E41" s="3">
        <v>5000</v>
      </c>
    </row>
    <row r="42" spans="1:5" x14ac:dyDescent="0.2">
      <c r="A42" s="2">
        <v>42</v>
      </c>
      <c r="B42" s="3" t="s">
        <v>4536</v>
      </c>
      <c r="C42" s="3" t="s">
        <v>4542</v>
      </c>
      <c r="D42" s="3" t="s">
        <v>4551</v>
      </c>
      <c r="E42" s="3">
        <v>6500</v>
      </c>
    </row>
    <row r="43" spans="1:5" x14ac:dyDescent="0.2">
      <c r="A43" s="2">
        <v>43</v>
      </c>
      <c r="B43" s="3" t="s">
        <v>4537</v>
      </c>
      <c r="C43" s="3" t="s">
        <v>4555</v>
      </c>
      <c r="D43" s="3" t="s">
        <v>4566</v>
      </c>
      <c r="E43" s="3">
        <v>2000</v>
      </c>
    </row>
    <row r="44" spans="1:5" x14ac:dyDescent="0.2">
      <c r="A44" s="2">
        <v>44</v>
      </c>
      <c r="B44" s="3" t="s">
        <v>4538</v>
      </c>
      <c r="C44" s="3" t="s">
        <v>4556</v>
      </c>
      <c r="D44" s="3" t="s">
        <v>4567</v>
      </c>
      <c r="E44" s="3">
        <v>4000</v>
      </c>
    </row>
    <row r="45" spans="1:5" x14ac:dyDescent="0.2">
      <c r="A45" s="2">
        <v>45</v>
      </c>
      <c r="B45" s="3" t="s">
        <v>4539</v>
      </c>
      <c r="C45" s="3" t="s">
        <v>4557</v>
      </c>
      <c r="D45" s="3" t="s">
        <v>4568</v>
      </c>
      <c r="E45" s="3">
        <v>6000</v>
      </c>
    </row>
    <row r="46" spans="1:5" x14ac:dyDescent="0.2">
      <c r="A46" s="2">
        <v>46</v>
      </c>
      <c r="B46" s="3" t="s">
        <v>4553</v>
      </c>
      <c r="C46" s="3" t="s">
        <v>4558</v>
      </c>
      <c r="D46" s="3" t="s">
        <v>4561</v>
      </c>
      <c r="E46" s="3">
        <v>1500</v>
      </c>
    </row>
    <row r="47" spans="1:5" x14ac:dyDescent="0.2">
      <c r="A47" s="2">
        <v>47</v>
      </c>
      <c r="B47" s="3" t="s">
        <v>4552</v>
      </c>
      <c r="C47" s="3" t="s">
        <v>4559</v>
      </c>
      <c r="D47" s="3" t="s">
        <v>4562</v>
      </c>
      <c r="E47" s="3">
        <v>3500</v>
      </c>
    </row>
    <row r="48" spans="1:5" x14ac:dyDescent="0.2">
      <c r="A48" s="2">
        <v>48</v>
      </c>
      <c r="B48" s="3" t="s">
        <v>4554</v>
      </c>
      <c r="C48" s="3" t="s">
        <v>4560</v>
      </c>
      <c r="D48" s="3" t="s">
        <v>4563</v>
      </c>
      <c r="E48" s="3">
        <v>4500</v>
      </c>
    </row>
    <row r="49" spans="1:5" x14ac:dyDescent="0.2">
      <c r="A49" s="2">
        <v>49</v>
      </c>
      <c r="B49" s="3" t="s">
        <v>4546</v>
      </c>
      <c r="C49" s="3" t="s">
        <v>4543</v>
      </c>
      <c r="D49" s="3" t="s">
        <v>4569</v>
      </c>
      <c r="E49" s="3">
        <v>1500</v>
      </c>
    </row>
    <row r="50" spans="1:5" x14ac:dyDescent="0.2">
      <c r="A50" s="2">
        <v>50</v>
      </c>
      <c r="B50" s="3" t="s">
        <v>4547</v>
      </c>
      <c r="C50" s="3" t="s">
        <v>4544</v>
      </c>
      <c r="D50" s="3" t="s">
        <v>4570</v>
      </c>
      <c r="E50" s="3">
        <v>3000</v>
      </c>
    </row>
    <row r="51" spans="1:5" x14ac:dyDescent="0.2">
      <c r="A51" s="2">
        <v>51</v>
      </c>
      <c r="B51" s="3" t="s">
        <v>4548</v>
      </c>
      <c r="C51" s="3" t="s">
        <v>4545</v>
      </c>
      <c r="D51" s="3" t="s">
        <v>4571</v>
      </c>
      <c r="E51" s="3">
        <v>5000</v>
      </c>
    </row>
    <row r="52" spans="1:5" x14ac:dyDescent="0.2">
      <c r="A52" s="2">
        <v>52</v>
      </c>
      <c r="B52" s="3"/>
      <c r="C52" s="3"/>
      <c r="D52" s="3"/>
    </row>
    <row r="53" spans="1:5" x14ac:dyDescent="0.2">
      <c r="A53" s="2">
        <v>53</v>
      </c>
      <c r="B53" s="3" t="s">
        <v>4589</v>
      </c>
      <c r="C53" s="3" t="s">
        <v>4591</v>
      </c>
      <c r="D53" s="3" t="s">
        <v>4594</v>
      </c>
      <c r="E53" s="3">
        <v>0.2</v>
      </c>
    </row>
    <row r="54" spans="1:5" x14ac:dyDescent="0.2">
      <c r="A54" s="2">
        <v>54</v>
      </c>
      <c r="B54" s="3" t="s">
        <v>4590</v>
      </c>
      <c r="C54" s="3" t="s">
        <v>4592</v>
      </c>
      <c r="D54" s="3" t="s">
        <v>4595</v>
      </c>
      <c r="E54" s="3">
        <v>6</v>
      </c>
    </row>
    <row r="55" spans="1:5" x14ac:dyDescent="0.2">
      <c r="A55" s="2">
        <v>55</v>
      </c>
      <c r="B55" s="3" t="s">
        <v>4588</v>
      </c>
      <c r="C55" s="3" t="s">
        <v>4593</v>
      </c>
      <c r="D55" s="3" t="s">
        <v>4596</v>
      </c>
      <c r="E55" s="3">
        <v>15</v>
      </c>
    </row>
  </sheetData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topLeftCell="A43" workbookViewId="0">
      <selection activeCell="G3580" sqref="G3580"/>
    </sheetView>
  </sheetViews>
  <sheetFormatPr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4467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  <customProperties>
    <customPr name="EpmWorksheetKeyString_GU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Liste</vt:lpstr>
      <vt:lpstr>Y</vt:lpstr>
      <vt:lpstr>Z</vt:lpstr>
      <vt:lpstr>Measures</vt:lpstr>
      <vt:lpstr>Operation</vt:lpstr>
      <vt:lpstr>Trad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Stadler Paul BFE</cp:lastModifiedBy>
  <dcterms:created xsi:type="dcterms:W3CDTF">2015-06-05T18:19:34Z</dcterms:created>
  <dcterms:modified xsi:type="dcterms:W3CDTF">2024-11-26T07:13:12Z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2024-11-26T07:05:16Z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11162bc6-be18-4a76-8e84-da080c4ded7e</vt:lpwstr>
  </property>
  <property fmtid="{D5CDD505-2E9C-101B-9397-08002B2CF9AE}" pid="8" name="MSIP_Label_245c3252-146d-46f3-8062-82cd8c8d7e7d_ContentBits">
    <vt:lpwstr>0</vt:lpwstr>
  </property>
</Properties>
</file>